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Exercise" sheetId="2" r:id="rId1"/>
    <sheet name="Sheet3" sheetId="3" r:id="rId2"/>
    <sheet name="Sheet1" sheetId="1" r:id="rId3"/>
  </sheets>
  <calcPr calcId="125725" calcMode="autoNoTable" iterateCount="1000"/>
</workbook>
</file>

<file path=xl/calcChain.xml><?xml version="1.0" encoding="utf-8"?>
<calcChain xmlns="http://schemas.openxmlformats.org/spreadsheetml/2006/main">
  <c r="F80" i="2"/>
  <c r="F81" s="1"/>
  <c r="F82" s="1"/>
  <c r="F83" s="1"/>
  <c r="F84" s="1"/>
  <c r="F85" s="1"/>
  <c r="F86" s="1"/>
  <c r="F79"/>
  <c r="G4"/>
  <c r="H4" s="1"/>
  <c r="I4" s="1"/>
  <c r="J4" s="1"/>
  <c r="K4" s="1"/>
  <c r="L4" s="1"/>
  <c r="M4" s="1"/>
  <c r="N4" s="1"/>
  <c r="O4" s="1"/>
  <c r="P4" s="1"/>
  <c r="H144" i="1"/>
  <c r="I144" s="1"/>
  <c r="H170"/>
  <c r="I170"/>
  <c r="J170"/>
  <c r="K170"/>
  <c r="L170"/>
  <c r="M170"/>
  <c r="N170"/>
  <c r="O170"/>
  <c r="P170"/>
  <c r="G170"/>
  <c r="F170"/>
  <c r="G150"/>
  <c r="G35" s="1"/>
  <c r="F152"/>
  <c r="F62"/>
  <c r="F36"/>
  <c r="F35"/>
  <c r="F34"/>
  <c r="F37" s="1"/>
  <c r="F177" s="1"/>
  <c r="G23"/>
  <c r="F146"/>
  <c r="F55" s="1"/>
  <c r="G31"/>
  <c r="H31"/>
  <c r="I31"/>
  <c r="J31"/>
  <c r="K31"/>
  <c r="L31"/>
  <c r="M31"/>
  <c r="N31"/>
  <c r="O31"/>
  <c r="P31"/>
  <c r="F31"/>
  <c r="G28"/>
  <c r="H28"/>
  <c r="I28"/>
  <c r="J28"/>
  <c r="K28"/>
  <c r="L28"/>
  <c r="M28"/>
  <c r="N28"/>
  <c r="O28"/>
  <c r="P28"/>
  <c r="F28"/>
  <c r="F119"/>
  <c r="F82"/>
  <c r="F83" s="1"/>
  <c r="F139" s="1"/>
  <c r="F6" s="1"/>
  <c r="G80"/>
  <c r="G82" s="1"/>
  <c r="G83" s="1"/>
  <c r="G123" s="1"/>
  <c r="G49" s="1"/>
  <c r="F120"/>
  <c r="G125"/>
  <c r="G126" s="1"/>
  <c r="H125"/>
  <c r="H126" s="1"/>
  <c r="I125"/>
  <c r="I126" s="1"/>
  <c r="J125"/>
  <c r="J126" s="1"/>
  <c r="K125"/>
  <c r="K126" s="1"/>
  <c r="L125"/>
  <c r="L126" s="1"/>
  <c r="M125"/>
  <c r="M126" s="1"/>
  <c r="N125"/>
  <c r="N126" s="1"/>
  <c r="O125"/>
  <c r="O126" s="1"/>
  <c r="P125"/>
  <c r="P126" s="1"/>
  <c r="F125"/>
  <c r="F126" s="1"/>
  <c r="G16"/>
  <c r="H16"/>
  <c r="I16"/>
  <c r="J16"/>
  <c r="K16"/>
  <c r="L16"/>
  <c r="M16"/>
  <c r="N16"/>
  <c r="O16"/>
  <c r="P16"/>
  <c r="F16"/>
  <c r="G15"/>
  <c r="G17" s="1"/>
  <c r="F15"/>
  <c r="F113"/>
  <c r="F52" s="1"/>
  <c r="K15"/>
  <c r="G113"/>
  <c r="G52" s="1"/>
  <c r="F12"/>
  <c r="F11"/>
  <c r="G100"/>
  <c r="H100"/>
  <c r="I100"/>
  <c r="J100"/>
  <c r="K100"/>
  <c r="L100"/>
  <c r="M100"/>
  <c r="N100"/>
  <c r="O100"/>
  <c r="P100"/>
  <c r="F96"/>
  <c r="F100"/>
  <c r="F94"/>
  <c r="F93"/>
  <c r="G109"/>
  <c r="H109"/>
  <c r="I109"/>
  <c r="J109"/>
  <c r="K109"/>
  <c r="L109"/>
  <c r="M109"/>
  <c r="N109"/>
  <c r="O109"/>
  <c r="P109"/>
  <c r="F109"/>
  <c r="H89"/>
  <c r="I89" s="1"/>
  <c r="J89" s="1"/>
  <c r="K89" s="1"/>
  <c r="L89" s="1"/>
  <c r="J88"/>
  <c r="K88"/>
  <c r="L88"/>
  <c r="M88"/>
  <c r="N88"/>
  <c r="O88"/>
  <c r="P88"/>
  <c r="I86"/>
  <c r="J86"/>
  <c r="K86"/>
  <c r="M86"/>
  <c r="P86"/>
  <c r="F86"/>
  <c r="G85"/>
  <c r="H85"/>
  <c r="I85"/>
  <c r="J85"/>
  <c r="K85"/>
  <c r="L85"/>
  <c r="M85"/>
  <c r="N85"/>
  <c r="O85"/>
  <c r="P85"/>
  <c r="F85"/>
  <c r="G78"/>
  <c r="H78" s="1"/>
  <c r="I88" s="1"/>
  <c r="N77"/>
  <c r="N86" s="1"/>
  <c r="L77"/>
  <c r="L86" s="1"/>
  <c r="G72"/>
  <c r="H72" s="1"/>
  <c r="I72" s="1"/>
  <c r="J72" s="1"/>
  <c r="K72" s="1"/>
  <c r="L72" s="1"/>
  <c r="M72" s="1"/>
  <c r="N72" s="1"/>
  <c r="O72" s="1"/>
  <c r="P72" s="1"/>
  <c r="P71" s="1"/>
  <c r="G4"/>
  <c r="H4" s="1"/>
  <c r="I4" s="1"/>
  <c r="J4" s="1"/>
  <c r="K4" s="1"/>
  <c r="L4" s="1"/>
  <c r="M4" s="1"/>
  <c r="N4" s="1"/>
  <c r="O4" s="1"/>
  <c r="P4" s="1"/>
  <c r="I17" i="2" l="1"/>
  <c r="J17"/>
  <c r="F13"/>
  <c r="M17"/>
  <c r="N17"/>
  <c r="F17"/>
  <c r="O17"/>
  <c r="K17"/>
  <c r="G17"/>
  <c r="P17"/>
  <c r="L17"/>
  <c r="H17"/>
  <c r="F48"/>
  <c r="I146" i="1"/>
  <c r="I55" s="1"/>
  <c r="H23"/>
  <c r="H146"/>
  <c r="H55" s="1"/>
  <c r="F23"/>
  <c r="I23"/>
  <c r="G146"/>
  <c r="G55" s="1"/>
  <c r="G152"/>
  <c r="H150" s="1"/>
  <c r="F127"/>
  <c r="F142"/>
  <c r="F53" s="1"/>
  <c r="G139"/>
  <c r="F17"/>
  <c r="H80"/>
  <c r="H82" s="1"/>
  <c r="H83" s="1"/>
  <c r="F24"/>
  <c r="K17"/>
  <c r="G119"/>
  <c r="G120" s="1"/>
  <c r="K105"/>
  <c r="F47"/>
  <c r="F123"/>
  <c r="F49" s="1"/>
  <c r="F46"/>
  <c r="G46"/>
  <c r="J15"/>
  <c r="J17" s="1"/>
  <c r="L113"/>
  <c r="L52" s="1"/>
  <c r="H113"/>
  <c r="H52" s="1"/>
  <c r="K113"/>
  <c r="K52" s="1"/>
  <c r="I113"/>
  <c r="I52" s="1"/>
  <c r="H15"/>
  <c r="H17" s="1"/>
  <c r="J113"/>
  <c r="J52" s="1"/>
  <c r="I15"/>
  <c r="I17" s="1"/>
  <c r="F13"/>
  <c r="F137" s="1"/>
  <c r="F30" s="1"/>
  <c r="G110"/>
  <c r="G8" s="1"/>
  <c r="H86"/>
  <c r="F110"/>
  <c r="F8" s="1"/>
  <c r="F9" s="1"/>
  <c r="L94"/>
  <c r="M89"/>
  <c r="N89" s="1"/>
  <c r="O89" s="1"/>
  <c r="P89" s="1"/>
  <c r="P94" s="1"/>
  <c r="L105"/>
  <c r="I94"/>
  <c r="I105"/>
  <c r="J105"/>
  <c r="K94"/>
  <c r="H88"/>
  <c r="G86"/>
  <c r="J94"/>
  <c r="O77"/>
  <c r="O86" s="1"/>
  <c r="G88"/>
  <c r="F97"/>
  <c r="G91" s="1"/>
  <c r="G11" s="1"/>
  <c r="P73"/>
  <c r="N73"/>
  <c r="J73"/>
  <c r="L73"/>
  <c r="H73"/>
  <c r="G73"/>
  <c r="M73"/>
  <c r="I73"/>
  <c r="O73"/>
  <c r="K73"/>
  <c r="G48" i="2" l="1"/>
  <c r="F9"/>
  <c r="F19" s="1"/>
  <c r="G25"/>
  <c r="F51"/>
  <c r="F25"/>
  <c r="J23" i="1"/>
  <c r="J146"/>
  <c r="J55" s="1"/>
  <c r="F25"/>
  <c r="H152"/>
  <c r="I150" s="1"/>
  <c r="H35"/>
  <c r="F48"/>
  <c r="F182" s="1"/>
  <c r="H46"/>
  <c r="H139"/>
  <c r="H110"/>
  <c r="H8" s="1"/>
  <c r="H123"/>
  <c r="H49" s="1"/>
  <c r="G6"/>
  <c r="G142"/>
  <c r="G53" s="1"/>
  <c r="G24"/>
  <c r="G25" s="1"/>
  <c r="G127"/>
  <c r="G9"/>
  <c r="I80"/>
  <c r="H119"/>
  <c r="H120" s="1"/>
  <c r="H127" s="1"/>
  <c r="F19"/>
  <c r="F130" s="1"/>
  <c r="G47"/>
  <c r="G48" s="1"/>
  <c r="G182" s="1"/>
  <c r="L15"/>
  <c r="L17" s="1"/>
  <c r="M113"/>
  <c r="M52" s="1"/>
  <c r="M15"/>
  <c r="M17" s="1"/>
  <c r="P105"/>
  <c r="N94"/>
  <c r="F101"/>
  <c r="F50" s="1"/>
  <c r="F51" s="1"/>
  <c r="O94"/>
  <c r="M105"/>
  <c r="M94"/>
  <c r="N105"/>
  <c r="G94"/>
  <c r="G105"/>
  <c r="H94"/>
  <c r="H105"/>
  <c r="O105"/>
  <c r="G96"/>
  <c r="G93"/>
  <c r="G9" i="2" l="1"/>
  <c r="G51"/>
  <c r="K23" i="1"/>
  <c r="K146"/>
  <c r="K55" s="1"/>
  <c r="I152"/>
  <c r="J150" s="1"/>
  <c r="I35"/>
  <c r="H6"/>
  <c r="H9" s="1"/>
  <c r="H142"/>
  <c r="H53" s="1"/>
  <c r="F27"/>
  <c r="F132"/>
  <c r="F54" s="1"/>
  <c r="F56" s="1"/>
  <c r="J80"/>
  <c r="I82"/>
  <c r="I83" s="1"/>
  <c r="I139" s="1"/>
  <c r="I119"/>
  <c r="I120" s="1"/>
  <c r="H24"/>
  <c r="H25" s="1"/>
  <c r="H47"/>
  <c r="H48" s="1"/>
  <c r="H182" s="1"/>
  <c r="N15"/>
  <c r="N17" s="1"/>
  <c r="N113"/>
  <c r="N52" s="1"/>
  <c r="G97"/>
  <c r="H91" s="1"/>
  <c r="H11" s="1"/>
  <c r="H48" i="2" l="1"/>
  <c r="H51" s="1"/>
  <c r="G13"/>
  <c r="F56"/>
  <c r="H9"/>
  <c r="H25"/>
  <c r="L23" i="1"/>
  <c r="M144"/>
  <c r="L146"/>
  <c r="L55" s="1"/>
  <c r="J152"/>
  <c r="K150" s="1"/>
  <c r="J35"/>
  <c r="F32"/>
  <c r="F39" s="1"/>
  <c r="F41" s="1"/>
  <c r="F42" s="1"/>
  <c r="F154"/>
  <c r="I6"/>
  <c r="I142"/>
  <c r="I53" s="1"/>
  <c r="F57"/>
  <c r="F58" s="1"/>
  <c r="K80"/>
  <c r="J82"/>
  <c r="J83" s="1"/>
  <c r="J139" s="1"/>
  <c r="J119"/>
  <c r="J120" s="1"/>
  <c r="I47"/>
  <c r="I110"/>
  <c r="I8" s="1"/>
  <c r="I123"/>
  <c r="I49" s="1"/>
  <c r="I46"/>
  <c r="I48" s="1"/>
  <c r="I182" s="1"/>
  <c r="O113"/>
  <c r="O52" s="1"/>
  <c r="O15"/>
  <c r="O17" s="1"/>
  <c r="G101"/>
  <c r="H96"/>
  <c r="H93"/>
  <c r="I48" i="2" l="1"/>
  <c r="I9"/>
  <c r="F32"/>
  <c r="F39" s="1"/>
  <c r="F41" s="1"/>
  <c r="F42" s="1"/>
  <c r="H13"/>
  <c r="I25"/>
  <c r="G19"/>
  <c r="J25"/>
  <c r="F58"/>
  <c r="M146" i="1"/>
  <c r="M55" s="1"/>
  <c r="N144"/>
  <c r="M23"/>
  <c r="K152"/>
  <c r="L150" s="1"/>
  <c r="K35"/>
  <c r="I9"/>
  <c r="I127"/>
  <c r="I24" s="1"/>
  <c r="I25" s="1"/>
  <c r="J142"/>
  <c r="J53" s="1"/>
  <c r="J6"/>
  <c r="F165"/>
  <c r="F59" s="1"/>
  <c r="F60" s="1"/>
  <c r="J127"/>
  <c r="J24" s="1"/>
  <c r="J25" s="1"/>
  <c r="J47"/>
  <c r="L80"/>
  <c r="K119"/>
  <c r="K120" s="1"/>
  <c r="K82"/>
  <c r="K83" s="1"/>
  <c r="K139" s="1"/>
  <c r="J123"/>
  <c r="J49" s="1"/>
  <c r="J46"/>
  <c r="J110"/>
  <c r="J8" s="1"/>
  <c r="J9" s="1"/>
  <c r="G103"/>
  <c r="G12" s="1"/>
  <c r="G13" s="1"/>
  <c r="G50"/>
  <c r="G51" s="1"/>
  <c r="P15"/>
  <c r="P17" s="1"/>
  <c r="P113"/>
  <c r="P52" s="1"/>
  <c r="H97"/>
  <c r="I51" i="2" l="1"/>
  <c r="J48"/>
  <c r="J9"/>
  <c r="I13"/>
  <c r="K25"/>
  <c r="H19"/>
  <c r="O144" i="1"/>
  <c r="N23"/>
  <c r="N146"/>
  <c r="N55" s="1"/>
  <c r="L152"/>
  <c r="M150" s="1"/>
  <c r="L35"/>
  <c r="J48"/>
  <c r="J182" s="1"/>
  <c r="K6"/>
  <c r="K142"/>
  <c r="K53" s="1"/>
  <c r="F162"/>
  <c r="F157"/>
  <c r="F63"/>
  <c r="F175" s="1"/>
  <c r="F171" s="1"/>
  <c r="F172" s="1"/>
  <c r="G169" s="1"/>
  <c r="G62" s="1"/>
  <c r="F178"/>
  <c r="F180" s="1"/>
  <c r="F166"/>
  <c r="F167" s="1"/>
  <c r="G164" s="1"/>
  <c r="G34" s="1"/>
  <c r="G19"/>
  <c r="G130" s="1"/>
  <c r="G27" s="1"/>
  <c r="G137"/>
  <c r="G30" s="1"/>
  <c r="M80"/>
  <c r="L119"/>
  <c r="L120" s="1"/>
  <c r="L82"/>
  <c r="L83" s="1"/>
  <c r="L139" s="1"/>
  <c r="K47"/>
  <c r="K123"/>
  <c r="K49" s="1"/>
  <c r="K46"/>
  <c r="K110"/>
  <c r="K8" s="1"/>
  <c r="I91"/>
  <c r="I11" s="1"/>
  <c r="H101"/>
  <c r="K48" i="2" l="1"/>
  <c r="F60"/>
  <c r="G32"/>
  <c r="G56"/>
  <c r="I19"/>
  <c r="K9"/>
  <c r="O146" i="1"/>
  <c r="O55" s="1"/>
  <c r="O23"/>
  <c r="P144"/>
  <c r="M35"/>
  <c r="M152"/>
  <c r="N150" s="1"/>
  <c r="L6"/>
  <c r="L142"/>
  <c r="L53" s="1"/>
  <c r="F65"/>
  <c r="F158"/>
  <c r="F159" s="1"/>
  <c r="G156" s="1"/>
  <c r="G36" s="1"/>
  <c r="G37" s="1"/>
  <c r="K48"/>
  <c r="K182" s="1"/>
  <c r="K9"/>
  <c r="K127"/>
  <c r="K24" s="1"/>
  <c r="K25" s="1"/>
  <c r="G32"/>
  <c r="G132"/>
  <c r="G54" s="1"/>
  <c r="G56" s="1"/>
  <c r="G57" s="1"/>
  <c r="G58" s="1"/>
  <c r="L110"/>
  <c r="L8" s="1"/>
  <c r="L46"/>
  <c r="L123"/>
  <c r="L49" s="1"/>
  <c r="N80"/>
  <c r="M82"/>
  <c r="M83" s="1"/>
  <c r="M139" s="1"/>
  <c r="M119"/>
  <c r="M120" s="1"/>
  <c r="L47"/>
  <c r="H103"/>
  <c r="H12" s="1"/>
  <c r="H13" s="1"/>
  <c r="H50"/>
  <c r="H51" s="1"/>
  <c r="I96"/>
  <c r="I93"/>
  <c r="G58" i="2" l="1"/>
  <c r="F63"/>
  <c r="H32"/>
  <c r="H56"/>
  <c r="L25"/>
  <c r="L48"/>
  <c r="J51"/>
  <c r="L9"/>
  <c r="P23" i="1"/>
  <c r="P146"/>
  <c r="P55" s="1"/>
  <c r="N152"/>
  <c r="O150" s="1"/>
  <c r="N35"/>
  <c r="L9"/>
  <c r="G177"/>
  <c r="G154"/>
  <c r="M6"/>
  <c r="M142"/>
  <c r="M53" s="1"/>
  <c r="L127"/>
  <c r="L24" s="1"/>
  <c r="L25" s="1"/>
  <c r="G39"/>
  <c r="G41" s="1"/>
  <c r="G42" s="1"/>
  <c r="H19"/>
  <c r="H130" s="1"/>
  <c r="H27" s="1"/>
  <c r="H32" s="1"/>
  <c r="H137"/>
  <c r="H30" s="1"/>
  <c r="G165"/>
  <c r="G59" s="1"/>
  <c r="G60" s="1"/>
  <c r="M46"/>
  <c r="M110"/>
  <c r="M8" s="1"/>
  <c r="M123"/>
  <c r="M49" s="1"/>
  <c r="M47"/>
  <c r="L48"/>
  <c r="L182" s="1"/>
  <c r="O80"/>
  <c r="N119"/>
  <c r="N120" s="1"/>
  <c r="N82"/>
  <c r="N83" s="1"/>
  <c r="N139" s="1"/>
  <c r="I97"/>
  <c r="J13" i="2" l="1"/>
  <c r="N25"/>
  <c r="M25"/>
  <c r="M48"/>
  <c r="I56"/>
  <c r="I32"/>
  <c r="K51"/>
  <c r="H58"/>
  <c r="M9"/>
  <c r="O152" i="1"/>
  <c r="P150" s="1"/>
  <c r="O35"/>
  <c r="N142"/>
  <c r="N53" s="1"/>
  <c r="N6"/>
  <c r="M9"/>
  <c r="M127"/>
  <c r="M24" s="1"/>
  <c r="M25" s="1"/>
  <c r="G162"/>
  <c r="G178"/>
  <c r="G180" s="1"/>
  <c r="G157"/>
  <c r="G63"/>
  <c r="G175" s="1"/>
  <c r="G171" s="1"/>
  <c r="G172" s="1"/>
  <c r="H169" s="1"/>
  <c r="H62" s="1"/>
  <c r="H132"/>
  <c r="H54" s="1"/>
  <c r="H56" s="1"/>
  <c r="G166"/>
  <c r="G167" s="1"/>
  <c r="H164" s="1"/>
  <c r="P80"/>
  <c r="O119"/>
  <c r="O120" s="1"/>
  <c r="O82"/>
  <c r="O83" s="1"/>
  <c r="O139" s="1"/>
  <c r="N47"/>
  <c r="N110"/>
  <c r="N8" s="1"/>
  <c r="N9" s="1"/>
  <c r="N123"/>
  <c r="N49" s="1"/>
  <c r="N46"/>
  <c r="N48" s="1"/>
  <c r="N182" s="1"/>
  <c r="M48"/>
  <c r="M182" s="1"/>
  <c r="J91"/>
  <c r="J11" s="1"/>
  <c r="I101"/>
  <c r="N48" i="2" l="1"/>
  <c r="K13"/>
  <c r="N9"/>
  <c r="J19"/>
  <c r="I58"/>
  <c r="G60"/>
  <c r="O25"/>
  <c r="P152" i="1"/>
  <c r="P35"/>
  <c r="N127"/>
  <c r="N24" s="1"/>
  <c r="N25" s="1"/>
  <c r="O6"/>
  <c r="O142"/>
  <c r="O53" s="1"/>
  <c r="H57"/>
  <c r="H58" s="1"/>
  <c r="H34"/>
  <c r="G65"/>
  <c r="G158"/>
  <c r="G159" s="1"/>
  <c r="H156" s="1"/>
  <c r="P82"/>
  <c r="P83" s="1"/>
  <c r="P139" s="1"/>
  <c r="P119"/>
  <c r="P120" s="1"/>
  <c r="O47"/>
  <c r="O123"/>
  <c r="O49" s="1"/>
  <c r="O46"/>
  <c r="O48" s="1"/>
  <c r="O182" s="1"/>
  <c r="O110"/>
  <c r="O8" s="1"/>
  <c r="I103"/>
  <c r="I12" s="1"/>
  <c r="I13" s="1"/>
  <c r="I50"/>
  <c r="I51" s="1"/>
  <c r="J93"/>
  <c r="J96"/>
  <c r="O48" i="2" l="1"/>
  <c r="K19"/>
  <c r="G39"/>
  <c r="G41" s="1"/>
  <c r="G42" s="1"/>
  <c r="P48"/>
  <c r="O9"/>
  <c r="H60"/>
  <c r="G63"/>
  <c r="P6" i="1"/>
  <c r="P142"/>
  <c r="P53" s="1"/>
  <c r="O9"/>
  <c r="O127"/>
  <c r="O24" s="1"/>
  <c r="O25" s="1"/>
  <c r="H165"/>
  <c r="I19"/>
  <c r="I130" s="1"/>
  <c r="I132" s="1"/>
  <c r="I54" s="1"/>
  <c r="I56" s="1"/>
  <c r="I137"/>
  <c r="I30" s="1"/>
  <c r="H36"/>
  <c r="H37" s="1"/>
  <c r="P47"/>
  <c r="P123"/>
  <c r="P49" s="1"/>
  <c r="P46"/>
  <c r="P110"/>
  <c r="P8" s="1"/>
  <c r="P9" s="1"/>
  <c r="J97"/>
  <c r="K91" s="1"/>
  <c r="K11" s="1"/>
  <c r="I60" i="2" l="1"/>
  <c r="P9"/>
  <c r="P25"/>
  <c r="H63"/>
  <c r="J56"/>
  <c r="J32"/>
  <c r="L51"/>
  <c r="H166" i="1"/>
  <c r="H167" s="1"/>
  <c r="I164" s="1"/>
  <c r="I34" s="1"/>
  <c r="H59"/>
  <c r="H60" s="1"/>
  <c r="P127"/>
  <c r="P24" s="1"/>
  <c r="P25" s="1"/>
  <c r="H177"/>
  <c r="H154"/>
  <c r="H39"/>
  <c r="H41" s="1"/>
  <c r="H42" s="1"/>
  <c r="I27"/>
  <c r="I32" s="1"/>
  <c r="I57"/>
  <c r="I58" s="1"/>
  <c r="P48"/>
  <c r="P182" s="1"/>
  <c r="J101"/>
  <c r="K96"/>
  <c r="K93"/>
  <c r="I63" i="2" l="1"/>
  <c r="M51"/>
  <c r="L13"/>
  <c r="K32"/>
  <c r="K56"/>
  <c r="J58"/>
  <c r="H157" i="1"/>
  <c r="H178"/>
  <c r="H180" s="1"/>
  <c r="H162"/>
  <c r="H63"/>
  <c r="H175" s="1"/>
  <c r="H171" s="1"/>
  <c r="H172" s="1"/>
  <c r="I169" s="1"/>
  <c r="I62" s="1"/>
  <c r="I165"/>
  <c r="I59" s="1"/>
  <c r="I60" s="1"/>
  <c r="J103"/>
  <c r="J12" s="1"/>
  <c r="J13" s="1"/>
  <c r="J50"/>
  <c r="J51" s="1"/>
  <c r="K97"/>
  <c r="L91" s="1"/>
  <c r="L11" s="1"/>
  <c r="H39" i="2" l="1"/>
  <c r="H41" s="1"/>
  <c r="H42" s="1"/>
  <c r="L19"/>
  <c r="K58"/>
  <c r="M13"/>
  <c r="H158" i="1"/>
  <c r="H159" s="1"/>
  <c r="I156" s="1"/>
  <c r="I36" s="1"/>
  <c r="I37" s="1"/>
  <c r="I39" s="1"/>
  <c r="I41" s="1"/>
  <c r="I42" s="1"/>
  <c r="H65"/>
  <c r="I166"/>
  <c r="I167" s="1"/>
  <c r="J164" s="1"/>
  <c r="J19"/>
  <c r="J130" s="1"/>
  <c r="J132" s="1"/>
  <c r="J54" s="1"/>
  <c r="J56" s="1"/>
  <c r="J137"/>
  <c r="J30" s="1"/>
  <c r="I162"/>
  <c r="I178"/>
  <c r="I157"/>
  <c r="I63"/>
  <c r="I175" s="1"/>
  <c r="I171" s="1"/>
  <c r="I172" s="1"/>
  <c r="J169" s="1"/>
  <c r="J62" s="1"/>
  <c r="K101"/>
  <c r="L96"/>
  <c r="L93"/>
  <c r="M19" i="2" l="1"/>
  <c r="J60"/>
  <c r="I39"/>
  <c r="I41" s="1"/>
  <c r="I42" s="1"/>
  <c r="I154" i="1"/>
  <c r="I177"/>
  <c r="I180" s="1"/>
  <c r="J34"/>
  <c r="I65"/>
  <c r="I158"/>
  <c r="I159" s="1"/>
  <c r="J156" s="1"/>
  <c r="J27"/>
  <c r="J32" s="1"/>
  <c r="J57"/>
  <c r="J58" s="1"/>
  <c r="K103"/>
  <c r="K12" s="1"/>
  <c r="K13" s="1"/>
  <c r="K50"/>
  <c r="K51" s="1"/>
  <c r="L97"/>
  <c r="K60" i="2" l="1"/>
  <c r="J63"/>
  <c r="L32"/>
  <c r="L56"/>
  <c r="N51"/>
  <c r="J39"/>
  <c r="J41" s="1"/>
  <c r="J42" s="1"/>
  <c r="J36" i="1"/>
  <c r="J37" s="1"/>
  <c r="J39" s="1"/>
  <c r="J41" s="1"/>
  <c r="J42" s="1"/>
  <c r="J165"/>
  <c r="J59" s="1"/>
  <c r="J60" s="1"/>
  <c r="K19"/>
  <c r="K130" s="1"/>
  <c r="K132" s="1"/>
  <c r="K54" s="1"/>
  <c r="K56" s="1"/>
  <c r="K137"/>
  <c r="K30" s="1"/>
  <c r="M91"/>
  <c r="M11" s="1"/>
  <c r="L101"/>
  <c r="O51" i="2" l="1"/>
  <c r="L58"/>
  <c r="K63"/>
  <c r="N13"/>
  <c r="M56"/>
  <c r="M32"/>
  <c r="K27" i="1"/>
  <c r="K32" s="1"/>
  <c r="J162"/>
  <c r="J178"/>
  <c r="J157"/>
  <c r="J63"/>
  <c r="J175" s="1"/>
  <c r="J171" s="1"/>
  <c r="J172" s="1"/>
  <c r="K169" s="1"/>
  <c r="K62" s="1"/>
  <c r="J154"/>
  <c r="J177"/>
  <c r="J166"/>
  <c r="J167" s="1"/>
  <c r="K164" s="1"/>
  <c r="K57"/>
  <c r="K58" s="1"/>
  <c r="L103"/>
  <c r="L12" s="1"/>
  <c r="L13" s="1"/>
  <c r="L50"/>
  <c r="L51" s="1"/>
  <c r="M96"/>
  <c r="M93"/>
  <c r="M58" i="2" l="1"/>
  <c r="N19"/>
  <c r="P51"/>
  <c r="J180" i="1"/>
  <c r="L19"/>
  <c r="L130" s="1"/>
  <c r="L27" s="1"/>
  <c r="L32" s="1"/>
  <c r="L137"/>
  <c r="L30" s="1"/>
  <c r="K34"/>
  <c r="J158"/>
  <c r="J159" s="1"/>
  <c r="K156" s="1"/>
  <c r="J65"/>
  <c r="K165"/>
  <c r="M97"/>
  <c r="O13" i="2" l="1"/>
  <c r="K39"/>
  <c r="K41" s="1"/>
  <c r="K42" s="1"/>
  <c r="L60"/>
  <c r="P13"/>
  <c r="K166" i="1"/>
  <c r="K59"/>
  <c r="K60" s="1"/>
  <c r="K63" s="1"/>
  <c r="K175" s="1"/>
  <c r="K171" s="1"/>
  <c r="K172" s="1"/>
  <c r="L169" s="1"/>
  <c r="L62" s="1"/>
  <c r="L132"/>
  <c r="L54" s="1"/>
  <c r="L56" s="1"/>
  <c r="K36"/>
  <c r="K37" s="1"/>
  <c r="K167"/>
  <c r="L164" s="1"/>
  <c r="N91"/>
  <c r="N11" s="1"/>
  <c r="M101"/>
  <c r="M60" i="2" l="1"/>
  <c r="O19"/>
  <c r="P19"/>
  <c r="L39"/>
  <c r="L41" s="1"/>
  <c r="L42" s="1"/>
  <c r="L63"/>
  <c r="N56"/>
  <c r="N32"/>
  <c r="K178" i="1"/>
  <c r="K157"/>
  <c r="K162"/>
  <c r="K158" s="1"/>
  <c r="L34"/>
  <c r="K154"/>
  <c r="K39"/>
  <c r="K41" s="1"/>
  <c r="K42" s="1"/>
  <c r="K177"/>
  <c r="L57"/>
  <c r="L58" s="1"/>
  <c r="M103"/>
  <c r="M12" s="1"/>
  <c r="M13" s="1"/>
  <c r="M50"/>
  <c r="M51" s="1"/>
  <c r="N96"/>
  <c r="N93"/>
  <c r="N58" i="2" l="1"/>
  <c r="M63"/>
  <c r="K180" i="1"/>
  <c r="K159"/>
  <c r="L156" s="1"/>
  <c r="L36" s="1"/>
  <c r="L37" s="1"/>
  <c r="K65"/>
  <c r="L165"/>
  <c r="L59" s="1"/>
  <c r="L60" s="1"/>
  <c r="M19"/>
  <c r="M130" s="1"/>
  <c r="M132" s="1"/>
  <c r="M54" s="1"/>
  <c r="M56" s="1"/>
  <c r="M137"/>
  <c r="M30" s="1"/>
  <c r="N97"/>
  <c r="P32" i="2" l="1"/>
  <c r="P56"/>
  <c r="O32"/>
  <c r="O56"/>
  <c r="L154" i="1"/>
  <c r="L39"/>
  <c r="L41" s="1"/>
  <c r="L42" s="1"/>
  <c r="L177"/>
  <c r="L166"/>
  <c r="L167" s="1"/>
  <c r="M164" s="1"/>
  <c r="L162"/>
  <c r="L178"/>
  <c r="L157"/>
  <c r="L63"/>
  <c r="L175" s="1"/>
  <c r="L171" s="1"/>
  <c r="L172" s="1"/>
  <c r="M169" s="1"/>
  <c r="M62" s="1"/>
  <c r="M27"/>
  <c r="M32" s="1"/>
  <c r="M57"/>
  <c r="M58" s="1"/>
  <c r="O91"/>
  <c r="O11" s="1"/>
  <c r="N101"/>
  <c r="O58" i="2" l="1"/>
  <c r="N60"/>
  <c r="M39"/>
  <c r="M41" s="1"/>
  <c r="M42" s="1"/>
  <c r="P58"/>
  <c r="L180" i="1"/>
  <c r="M34"/>
  <c r="L158"/>
  <c r="L159" s="1"/>
  <c r="M156" s="1"/>
  <c r="L65"/>
  <c r="M165"/>
  <c r="N103"/>
  <c r="N12" s="1"/>
  <c r="N13" s="1"/>
  <c r="N50"/>
  <c r="N51" s="1"/>
  <c r="O93"/>
  <c r="O96"/>
  <c r="N39" i="2" l="1"/>
  <c r="N41" s="1"/>
  <c r="N42" s="1"/>
  <c r="N63"/>
  <c r="M166" i="1"/>
  <c r="M167" s="1"/>
  <c r="N164" s="1"/>
  <c r="M59"/>
  <c r="M60" s="1"/>
  <c r="M63" s="1"/>
  <c r="M175" s="1"/>
  <c r="M171" s="1"/>
  <c r="M172" s="1"/>
  <c r="N169" s="1"/>
  <c r="N62" s="1"/>
  <c r="M36"/>
  <c r="M37" s="1"/>
  <c r="N19"/>
  <c r="N130" s="1"/>
  <c r="N132" s="1"/>
  <c r="N54" s="1"/>
  <c r="N56" s="1"/>
  <c r="N137"/>
  <c r="N30" s="1"/>
  <c r="O97"/>
  <c r="O101" s="1"/>
  <c r="O60" i="2" l="1"/>
  <c r="P60"/>
  <c r="M162" i="1"/>
  <c r="M158" s="1"/>
  <c r="M157"/>
  <c r="M178"/>
  <c r="N27"/>
  <c r="N32" s="1"/>
  <c r="M154"/>
  <c r="M177"/>
  <c r="M39"/>
  <c r="M41" s="1"/>
  <c r="M42" s="1"/>
  <c r="N34"/>
  <c r="M65"/>
  <c r="N57"/>
  <c r="N58" s="1"/>
  <c r="O103"/>
  <c r="O12" s="1"/>
  <c r="O13" s="1"/>
  <c r="O50"/>
  <c r="O51" s="1"/>
  <c r="P91"/>
  <c r="P11" s="1"/>
  <c r="O63" i="2" l="1"/>
  <c r="M159" i="1"/>
  <c r="N156" s="1"/>
  <c r="N36" s="1"/>
  <c r="N37" s="1"/>
  <c r="M180"/>
  <c r="O19"/>
  <c r="O130" s="1"/>
  <c r="O132" s="1"/>
  <c r="O54" s="1"/>
  <c r="O56" s="1"/>
  <c r="O137"/>
  <c r="O30" s="1"/>
  <c r="N165"/>
  <c r="N59" s="1"/>
  <c r="N60" s="1"/>
  <c r="P93"/>
  <c r="P96"/>
  <c r="P63" i="2" l="1"/>
  <c r="O39"/>
  <c r="O41" s="1"/>
  <c r="O42" s="1"/>
  <c r="N154" i="1"/>
  <c r="N177"/>
  <c r="N39"/>
  <c r="N41" s="1"/>
  <c r="N42" s="1"/>
  <c r="N162"/>
  <c r="N178"/>
  <c r="N157"/>
  <c r="N63"/>
  <c r="N175" s="1"/>
  <c r="N171" s="1"/>
  <c r="N172" s="1"/>
  <c r="O169" s="1"/>
  <c r="O62" s="1"/>
  <c r="N166"/>
  <c r="N167" s="1"/>
  <c r="O164" s="1"/>
  <c r="O27"/>
  <c r="O32" s="1"/>
  <c r="O57"/>
  <c r="O58" s="1"/>
  <c r="P97"/>
  <c r="P101" s="1"/>
  <c r="N180" l="1"/>
  <c r="O34"/>
  <c r="O165"/>
  <c r="N158"/>
  <c r="N159" s="1"/>
  <c r="O156" s="1"/>
  <c r="N65"/>
  <c r="P103"/>
  <c r="P12" s="1"/>
  <c r="P13" s="1"/>
  <c r="P50"/>
  <c r="P51" s="1"/>
  <c r="P39" i="2" l="1"/>
  <c r="P41" s="1"/>
  <c r="P42" s="1"/>
  <c r="O166" i="1"/>
  <c r="O167" s="1"/>
  <c r="P164" s="1"/>
  <c r="O59"/>
  <c r="O60" s="1"/>
  <c r="O178" s="1"/>
  <c r="O36"/>
  <c r="O37" s="1"/>
  <c r="P19"/>
  <c r="P130" s="1"/>
  <c r="P132" s="1"/>
  <c r="P54" s="1"/>
  <c r="P56" s="1"/>
  <c r="P137"/>
  <c r="P30" s="1"/>
  <c r="O157" l="1"/>
  <c r="O162"/>
  <c r="O65" s="1"/>
  <c r="O63"/>
  <c r="O175" s="1"/>
  <c r="O171" s="1"/>
  <c r="O172" s="1"/>
  <c r="P169" s="1"/>
  <c r="P62" s="1"/>
  <c r="P27"/>
  <c r="P32" s="1"/>
  <c r="P34"/>
  <c r="O154"/>
  <c r="O177"/>
  <c r="O180" s="1"/>
  <c r="O39"/>
  <c r="O41" s="1"/>
  <c r="O42" s="1"/>
  <c r="P57"/>
  <c r="P58" s="1"/>
  <c r="O158" l="1"/>
  <c r="O159" s="1"/>
  <c r="P156" s="1"/>
  <c r="P36" s="1"/>
  <c r="P37" s="1"/>
  <c r="P39" s="1"/>
  <c r="P41" s="1"/>
  <c r="P42" s="1"/>
  <c r="P165"/>
  <c r="P59" s="1"/>
  <c r="P60" s="1"/>
  <c r="P162" l="1"/>
  <c r="P178"/>
  <c r="P157"/>
  <c r="P63"/>
  <c r="P175" s="1"/>
  <c r="P171" s="1"/>
  <c r="P172" s="1"/>
  <c r="P166"/>
  <c r="P167" s="1"/>
  <c r="P154"/>
  <c r="P177"/>
  <c r="P158" l="1"/>
  <c r="P159" s="1"/>
  <c r="P65"/>
  <c r="P180"/>
</calcChain>
</file>

<file path=xl/sharedStrings.xml><?xml version="1.0" encoding="utf-8"?>
<sst xmlns="http://schemas.openxmlformats.org/spreadsheetml/2006/main" count="190" uniqueCount="122">
  <si>
    <t>History</t>
  </si>
  <si>
    <t>Balance Sheet</t>
  </si>
  <si>
    <t>Assets</t>
  </si>
  <si>
    <t>Cash Balance</t>
  </si>
  <si>
    <t>Total Current Assets</t>
  </si>
  <si>
    <t>Plant  Assets</t>
  </si>
  <si>
    <t>Accumulated Depreciation</t>
  </si>
  <si>
    <t>Net Plant</t>
  </si>
  <si>
    <t>Investments</t>
  </si>
  <si>
    <t>Derivative Assets</t>
  </si>
  <si>
    <t>Liabilities</t>
  </si>
  <si>
    <t>Short-term Debt</t>
  </si>
  <si>
    <t>Other Current Liabilities</t>
  </si>
  <si>
    <t>Total Current Liabilities</t>
  </si>
  <si>
    <t>Long-term Debt</t>
  </si>
  <si>
    <t>Un-funded Pension Plans</t>
  </si>
  <si>
    <t>Deferred Income Taxes</t>
  </si>
  <si>
    <t>Income Statement</t>
  </si>
  <si>
    <t>Revenues</t>
  </si>
  <si>
    <t>Less: Cash Operating Expense</t>
  </si>
  <si>
    <t>Gross Profit</t>
  </si>
  <si>
    <t>Less: Selling and Administrative</t>
  </si>
  <si>
    <t>Less: Depreciation Expense</t>
  </si>
  <si>
    <t>Operating Profit</t>
  </si>
  <si>
    <t>Add: Other Income</t>
  </si>
  <si>
    <t>Add: Interest Income</t>
  </si>
  <si>
    <t>Earnings Before Tax</t>
  </si>
  <si>
    <t>Less: Taxes</t>
  </si>
  <si>
    <t>Net Income before Minority</t>
  </si>
  <si>
    <t>Less: Minority</t>
  </si>
  <si>
    <t xml:space="preserve">Net Income  </t>
  </si>
  <si>
    <t>Opeating</t>
  </si>
  <si>
    <t>Industry Volumes</t>
  </si>
  <si>
    <t>Company Volumes</t>
  </si>
  <si>
    <t>Industry Capacity</t>
  </si>
  <si>
    <t>Company Capacity</t>
  </si>
  <si>
    <t>Company Price</t>
  </si>
  <si>
    <t>Market Share</t>
  </si>
  <si>
    <t>Market Capacity</t>
  </si>
  <si>
    <t>Increase Capacity</t>
  </si>
  <si>
    <t>Cost of Capacity</t>
  </si>
  <si>
    <t>Capital Expenditures</t>
  </si>
  <si>
    <t>Maintenance Cap Exp Percent</t>
  </si>
  <si>
    <t>A/R Days</t>
  </si>
  <si>
    <t>A/R Percent</t>
  </si>
  <si>
    <t>A/R</t>
  </si>
  <si>
    <t>A/R and Other Current Assets</t>
  </si>
  <si>
    <t>Plant Cost</t>
  </si>
  <si>
    <t>Retirement Rate</t>
  </si>
  <si>
    <t>Retirements</t>
  </si>
  <si>
    <t>New Additions</t>
  </si>
  <si>
    <t>Ending Balance</t>
  </si>
  <si>
    <t>Deperciation Life</t>
  </si>
  <si>
    <t>Depreciaiton Rate</t>
  </si>
  <si>
    <t>Maintenance Perecent</t>
  </si>
  <si>
    <t>Maintenance Expenditures</t>
  </si>
  <si>
    <t>Depreciation Expense</t>
  </si>
  <si>
    <t>Other Non-Associated Investments</t>
  </si>
  <si>
    <t>Total Other Assets</t>
  </si>
  <si>
    <t>Total Assets</t>
  </si>
  <si>
    <t>Derivative Liabilities</t>
  </si>
  <si>
    <t>Other Investments</t>
  </si>
  <si>
    <t>Income on Other Investments</t>
  </si>
  <si>
    <t>Shares</t>
  </si>
  <si>
    <t>Total Other Liabilities</t>
  </si>
  <si>
    <t>Minority Interest</t>
  </si>
  <si>
    <t>Common Equity</t>
  </si>
  <si>
    <t>Total Equity</t>
  </si>
  <si>
    <t>Total Liabilities and Capital</t>
  </si>
  <si>
    <t>Operating Cost per Unit</t>
  </si>
  <si>
    <t>Total Operating Cost</t>
  </si>
  <si>
    <t>A/P Percent</t>
  </si>
  <si>
    <t>A/P Days</t>
  </si>
  <si>
    <t>A/P</t>
  </si>
  <si>
    <t>SG&amp;A Percent</t>
  </si>
  <si>
    <t>SG&amp;A Amount</t>
  </si>
  <si>
    <t>Adjusted Price</t>
  </si>
  <si>
    <t>Adjusted Cost</t>
  </si>
  <si>
    <t>Adjustment</t>
  </si>
  <si>
    <t>Debt to Assets</t>
  </si>
  <si>
    <t>Total Long-term Debt</t>
  </si>
  <si>
    <t>Interest Rate</t>
  </si>
  <si>
    <t>Interest Expense</t>
  </si>
  <si>
    <t>Pension Obigations</t>
  </si>
  <si>
    <t>Deferred Taxes as Pct of Plant</t>
  </si>
  <si>
    <t>EPS</t>
  </si>
  <si>
    <t>Dividends</t>
  </si>
  <si>
    <t>Retained Earnings</t>
  </si>
  <si>
    <t xml:space="preserve">Deferred Taxes  </t>
  </si>
  <si>
    <t>Less: Interest Expense - STD</t>
  </si>
  <si>
    <t>Less: Interest Expense - LTD</t>
  </si>
  <si>
    <t>Interest Income Rate</t>
  </si>
  <si>
    <t xml:space="preserve">Interest Income  </t>
  </si>
  <si>
    <t>Interest Expense Rate</t>
  </si>
  <si>
    <t xml:space="preserve">Interest Expense  </t>
  </si>
  <si>
    <t>Add: New Equity Issue</t>
  </si>
  <si>
    <t>Ending</t>
  </si>
  <si>
    <t>Retained Earings</t>
  </si>
  <si>
    <t>Add: Income</t>
  </si>
  <si>
    <t>Less: Dividends</t>
  </si>
  <si>
    <t>Closing</t>
  </si>
  <si>
    <t>Equity Percent</t>
  </si>
  <si>
    <t>Tax Rate</t>
  </si>
  <si>
    <t>Difference</t>
  </si>
  <si>
    <t>Payout Ratio</t>
  </si>
  <si>
    <t>Minority</t>
  </si>
  <si>
    <t>P/E Ratio</t>
  </si>
  <si>
    <t>Price</t>
  </si>
  <si>
    <t>New Equity</t>
  </si>
  <si>
    <t>New Shares</t>
  </si>
  <si>
    <t>Average Equity</t>
  </si>
  <si>
    <t>Net Income</t>
  </si>
  <si>
    <t>ROE</t>
  </si>
  <si>
    <t>Margin</t>
  </si>
  <si>
    <t>Operating</t>
  </si>
  <si>
    <t>Assumptions</t>
  </si>
  <si>
    <t>New Capacity from Competitors</t>
  </si>
  <si>
    <t>Co 1</t>
  </si>
  <si>
    <t>Co 2</t>
  </si>
  <si>
    <t>Co 3</t>
  </si>
  <si>
    <t>Co 4</t>
  </si>
  <si>
    <t>Planned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</si>
</sst>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"/>
    <numFmt numFmtId="169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9" fontId="0" fillId="0" borderId="0" xfId="0" applyNumberFormat="1"/>
    <xf numFmtId="4" fontId="0" fillId="0" borderId="0" xfId="0" applyNumberFormat="1"/>
    <xf numFmtId="164" fontId="0" fillId="0" borderId="0" xfId="0" applyNumberFormat="1"/>
    <xf numFmtId="3" fontId="0" fillId="0" borderId="0" xfId="0" applyNumberFormat="1"/>
    <xf numFmtId="10" fontId="0" fillId="0" borderId="0" xfId="0" applyNumberFormat="1"/>
    <xf numFmtId="0" fontId="0" fillId="0" borderId="1" xfId="0" applyBorder="1"/>
    <xf numFmtId="3" fontId="0" fillId="0" borderId="1" xfId="0" applyNumberFormat="1" applyBorder="1"/>
    <xf numFmtId="169" fontId="0" fillId="0" borderId="0" xfId="1" applyNumberFormat="1" applyFont="1"/>
    <xf numFmtId="0" fontId="0" fillId="0" borderId="2" xfId="0" applyBorder="1"/>
    <xf numFmtId="3" fontId="0" fillId="0" borderId="2" xfId="1" applyNumberFormat="1" applyFont="1" applyBorder="1"/>
    <xf numFmtId="9" fontId="0" fillId="0" borderId="0" xfId="2" applyFont="1"/>
    <xf numFmtId="43" fontId="0" fillId="0" borderId="0" xfId="0" applyNumberFormat="1"/>
    <xf numFmtId="169" fontId="0" fillId="0" borderId="1" xfId="1" applyNumberFormat="1" applyFont="1" applyBorder="1"/>
    <xf numFmtId="169" fontId="0" fillId="0" borderId="0" xfId="0" applyNumberFormat="1"/>
    <xf numFmtId="3" fontId="0" fillId="0" borderId="2" xfId="0" applyNumberFormat="1" applyBorder="1"/>
    <xf numFmtId="0" fontId="0" fillId="0" borderId="0" xfId="0" applyBorder="1"/>
    <xf numFmtId="3" fontId="0" fillId="0" borderId="0" xfId="0" applyNumberFormat="1" applyBorder="1"/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XFD86"/>
  <sheetViews>
    <sheetView tabSelected="1" workbookViewId="0">
      <selection activeCell="A18" sqref="A18"/>
    </sheetView>
  </sheetViews>
  <sheetFormatPr defaultColWidth="10.85546875" defaultRowHeight="15" outlineLevelCol="1"/>
  <cols>
    <col min="1" max="1" width="2.5703125" style="1" customWidth="1"/>
    <col min="2" max="2" width="2.5703125" style="2" customWidth="1"/>
    <col min="3" max="4" width="2.5703125" customWidth="1"/>
    <col min="5" max="5" width="32.28515625" customWidth="1"/>
    <col min="6" max="15" width="10.7109375" customWidth="1"/>
    <col min="17" max="16384" width="10.85546875" outlineLevel="1"/>
  </cols>
  <sheetData>
    <row r="2" spans="1:16">
      <c r="A2" s="1" t="s">
        <v>0</v>
      </c>
    </row>
    <row r="4" spans="1:16">
      <c r="B4" s="2" t="s">
        <v>1</v>
      </c>
      <c r="F4">
        <v>2001</v>
      </c>
      <c r="G4">
        <f>F4+1</f>
        <v>2002</v>
      </c>
      <c r="H4">
        <f>G4+1</f>
        <v>2003</v>
      </c>
      <c r="I4">
        <f>H4+1</f>
        <v>2004</v>
      </c>
      <c r="J4">
        <f>I4+1</f>
        <v>2005</v>
      </c>
      <c r="K4">
        <f>J4+1</f>
        <v>2006</v>
      </c>
      <c r="L4">
        <f>K4+1</f>
        <v>2007</v>
      </c>
      <c r="M4">
        <f>L4+1</f>
        <v>2008</v>
      </c>
      <c r="N4">
        <f>M4+1</f>
        <v>2009</v>
      </c>
      <c r="O4">
        <f>N4+1</f>
        <v>2010</v>
      </c>
      <c r="P4">
        <f>O4+1</f>
        <v>2011</v>
      </c>
    </row>
    <row r="5" spans="1:16">
      <c r="C5" t="s">
        <v>2</v>
      </c>
    </row>
    <row r="6" spans="1:16">
      <c r="D6" t="s">
        <v>3</v>
      </c>
      <c r="F6" s="6">
        <v>2484.3000000000002</v>
      </c>
      <c r="G6" s="6">
        <v>2363.4910042371143</v>
      </c>
      <c r="H6" s="6">
        <v>2351.7893717528741</v>
      </c>
      <c r="I6" s="6">
        <v>2541.7815304752094</v>
      </c>
      <c r="J6" s="6">
        <v>2620.6102646386239</v>
      </c>
      <c r="K6" s="6">
        <v>2612.8643271682099</v>
      </c>
      <c r="L6" s="6">
        <v>3039.9062555971404</v>
      </c>
      <c r="M6" s="6">
        <v>3145.0769105634436</v>
      </c>
      <c r="N6" s="6">
        <v>3967.9656880377047</v>
      </c>
      <c r="O6" s="6">
        <v>4197.3648251139994</v>
      </c>
      <c r="P6" s="6">
        <v>3851.7099754797332</v>
      </c>
    </row>
    <row r="7" spans="1:16">
      <c r="D7" t="s">
        <v>8</v>
      </c>
      <c r="F7" s="6">
        <v>208.56947945203865</v>
      </c>
      <c r="G7" s="6">
        <v>3671.116519688745</v>
      </c>
      <c r="H7" s="6">
        <v>21065.36326324736</v>
      </c>
      <c r="I7" s="6">
        <v>31965.18163010024</v>
      </c>
      <c r="J7" s="6">
        <v>3503.2406465696986</v>
      </c>
      <c r="K7" s="6">
        <v>10958.445627283305</v>
      </c>
      <c r="L7" s="6">
        <v>29292.124288972176</v>
      </c>
      <c r="M7" s="6">
        <v>8007.6994436584646</v>
      </c>
      <c r="N7" s="6">
        <v>32876.24132164265</v>
      </c>
      <c r="O7" s="6">
        <v>74028.482879675226</v>
      </c>
      <c r="P7" s="6">
        <v>78169.130416503176</v>
      </c>
    </row>
    <row r="8" spans="1:16">
      <c r="D8" t="s">
        <v>46</v>
      </c>
      <c r="F8" s="6">
        <v>10209.452054794519</v>
      </c>
      <c r="G8" s="6">
        <v>9707.5812383468256</v>
      </c>
      <c r="H8" s="6">
        <v>9688.0512980385556</v>
      </c>
      <c r="I8" s="6">
        <v>10484.916338113531</v>
      </c>
      <c r="J8" s="6">
        <v>10783.887313102372</v>
      </c>
      <c r="K8" s="6">
        <v>10737.963373682313</v>
      </c>
      <c r="L8" s="6">
        <v>12444.519084056637</v>
      </c>
      <c r="M8" s="6">
        <v>12847.573419137616</v>
      </c>
      <c r="N8" s="6">
        <v>16219.57122884899</v>
      </c>
      <c r="O8" s="6">
        <v>17106.711349300233</v>
      </c>
      <c r="P8" s="6">
        <v>15722.900898386646</v>
      </c>
    </row>
    <row r="9" spans="1:16" ht="15.75" thickBot="1">
      <c r="E9" s="8" t="s">
        <v>4</v>
      </c>
      <c r="F9" s="9">
        <f>SUM(F6:F8)</f>
        <v>12902.321534246559</v>
      </c>
      <c r="G9" s="9">
        <f t="shared" ref="G9:P9" si="0">SUM(G6:G8)</f>
        <v>15742.188762272684</v>
      </c>
      <c r="H9" s="9">
        <f t="shared" si="0"/>
        <v>33105.203933038792</v>
      </c>
      <c r="I9" s="9">
        <f t="shared" si="0"/>
        <v>44991.879498688977</v>
      </c>
      <c r="J9" s="9">
        <f t="shared" si="0"/>
        <v>16907.738224310695</v>
      </c>
      <c r="K9" s="9">
        <f t="shared" si="0"/>
        <v>24309.27332813383</v>
      </c>
      <c r="L9" s="9">
        <f t="shared" si="0"/>
        <v>44776.549628625951</v>
      </c>
      <c r="M9" s="9">
        <f t="shared" si="0"/>
        <v>24000.349773359521</v>
      </c>
      <c r="N9" s="9">
        <f t="shared" si="0"/>
        <v>53063.778238529347</v>
      </c>
      <c r="O9" s="9">
        <f t="shared" si="0"/>
        <v>95332.559054089448</v>
      </c>
      <c r="P9" s="9">
        <f t="shared" si="0"/>
        <v>97743.741290369566</v>
      </c>
    </row>
    <row r="10" spans="1:16"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D11" t="s">
        <v>5</v>
      </c>
      <c r="F11" s="6">
        <v>480432</v>
      </c>
      <c r="G11" s="6">
        <v>487302.1776</v>
      </c>
      <c r="H11" s="6">
        <v>494270.59873968002</v>
      </c>
      <c r="I11" s="6">
        <v>501338.66830165742</v>
      </c>
      <c r="J11" s="6">
        <v>612547.8112583711</v>
      </c>
      <c r="K11" s="6">
        <v>621307.24495936581</v>
      </c>
      <c r="L11" s="6">
        <v>630191.93856228469</v>
      </c>
      <c r="M11" s="6">
        <v>804815.80376372545</v>
      </c>
      <c r="N11" s="6">
        <v>816324.66975754674</v>
      </c>
      <c r="O11" s="6">
        <v>827998.11253507971</v>
      </c>
      <c r="P11" s="6">
        <v>839838.48554433137</v>
      </c>
    </row>
    <row r="12" spans="1:16">
      <c r="D12" t="s">
        <v>6</v>
      </c>
      <c r="F12" s="6">
        <v>230240</v>
      </c>
      <c r="G12" s="6">
        <v>239389.446457424</v>
      </c>
      <c r="H12" s="6">
        <v>248669.72999918918</v>
      </c>
      <c r="I12" s="6">
        <v>259569.0073098873</v>
      </c>
      <c r="J12" s="6">
        <v>271070.03000041412</v>
      </c>
      <c r="K12" s="6">
        <v>282735.51731541549</v>
      </c>
      <c r="L12" s="6">
        <v>296933.70853444992</v>
      </c>
      <c r="M12" s="6">
        <v>312044.70011854515</v>
      </c>
      <c r="N12" s="6">
        <v>327371.77888229291</v>
      </c>
      <c r="O12" s="6">
        <v>342918.03487236227</v>
      </c>
      <c r="P12" s="6">
        <v>358686.60232308961</v>
      </c>
    </row>
    <row r="13" spans="1:16" ht="15.75" thickBot="1">
      <c r="E13" s="8" t="s">
        <v>7</v>
      </c>
      <c r="F13" s="9">
        <f>F11-F12</f>
        <v>250192</v>
      </c>
      <c r="G13" s="9">
        <f t="shared" ref="G13:P13" si="1">G11-G12</f>
        <v>247912.731142576</v>
      </c>
      <c r="H13" s="9">
        <f t="shared" si="1"/>
        <v>245600.86874049084</v>
      </c>
      <c r="I13" s="9">
        <f t="shared" si="1"/>
        <v>241769.66099177013</v>
      </c>
      <c r="J13" s="9">
        <f t="shared" si="1"/>
        <v>341477.78125795699</v>
      </c>
      <c r="K13" s="9">
        <f t="shared" si="1"/>
        <v>338571.72764395032</v>
      </c>
      <c r="L13" s="9">
        <f t="shared" si="1"/>
        <v>333258.23002783477</v>
      </c>
      <c r="M13" s="9">
        <f t="shared" si="1"/>
        <v>492771.10364518029</v>
      </c>
      <c r="N13" s="9">
        <f t="shared" si="1"/>
        <v>488952.89087525383</v>
      </c>
      <c r="O13" s="9">
        <f t="shared" si="1"/>
        <v>485080.07766271743</v>
      </c>
      <c r="P13" s="9">
        <f t="shared" si="1"/>
        <v>481151.88322124176</v>
      </c>
    </row>
    <row r="14" spans="1:16"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>
      <c r="E15" t="s">
        <v>57</v>
      </c>
      <c r="F15" s="6">
        <v>50322</v>
      </c>
      <c r="G15" s="6">
        <v>50322</v>
      </c>
      <c r="H15" s="6">
        <v>50322</v>
      </c>
      <c r="I15" s="6">
        <v>50322</v>
      </c>
      <c r="J15" s="6">
        <v>50322</v>
      </c>
      <c r="K15" s="6">
        <v>50322</v>
      </c>
      <c r="L15" s="6">
        <v>50322</v>
      </c>
      <c r="M15" s="6">
        <v>50322</v>
      </c>
      <c r="N15" s="6">
        <v>50322</v>
      </c>
      <c r="O15" s="6">
        <v>50322</v>
      </c>
      <c r="P15" s="6">
        <v>50322</v>
      </c>
    </row>
    <row r="16" spans="1:16">
      <c r="E16" t="s">
        <v>9</v>
      </c>
      <c r="F16" s="6">
        <v>0</v>
      </c>
      <c r="G16" s="6">
        <v>0</v>
      </c>
      <c r="H16" s="6">
        <v>210</v>
      </c>
      <c r="I16" s="6">
        <v>350</v>
      </c>
      <c r="J16" s="6">
        <v>0</v>
      </c>
      <c r="K16" s="6">
        <v>0</v>
      </c>
      <c r="L16" s="6">
        <v>0</v>
      </c>
      <c r="M16" s="6">
        <v>320</v>
      </c>
      <c r="N16" s="6">
        <v>200</v>
      </c>
      <c r="O16" s="6">
        <v>0</v>
      </c>
      <c r="P16" s="6">
        <v>0</v>
      </c>
    </row>
    <row r="17" spans="3:16" ht="15.75" thickBot="1">
      <c r="E17" s="8" t="s">
        <v>58</v>
      </c>
      <c r="F17" s="9">
        <f>SUM(F15:F16)</f>
        <v>50322</v>
      </c>
      <c r="G17" s="9">
        <f t="shared" ref="G17:P17" si="2">SUM(G15:G16)</f>
        <v>50322</v>
      </c>
      <c r="H17" s="9">
        <f t="shared" si="2"/>
        <v>50532</v>
      </c>
      <c r="I17" s="9">
        <f t="shared" si="2"/>
        <v>50672</v>
      </c>
      <c r="J17" s="9">
        <f t="shared" si="2"/>
        <v>50322</v>
      </c>
      <c r="K17" s="9">
        <f t="shared" si="2"/>
        <v>50322</v>
      </c>
      <c r="L17" s="9">
        <f t="shared" si="2"/>
        <v>50322</v>
      </c>
      <c r="M17" s="9">
        <f t="shared" si="2"/>
        <v>50642</v>
      </c>
      <c r="N17" s="9">
        <f t="shared" si="2"/>
        <v>50522</v>
      </c>
      <c r="O17" s="9">
        <f t="shared" si="2"/>
        <v>50322</v>
      </c>
      <c r="P17" s="9">
        <f t="shared" si="2"/>
        <v>50322</v>
      </c>
    </row>
    <row r="18" spans="3:16"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3:16" ht="15.75" thickBot="1">
      <c r="E19" s="11" t="s">
        <v>59</v>
      </c>
      <c r="F19" s="12">
        <f>F9+F13+F17</f>
        <v>313416.32153424656</v>
      </c>
      <c r="G19" s="12">
        <f t="shared" ref="G19:P19" si="3">G9+G13+G17</f>
        <v>313976.91990484868</v>
      </c>
      <c r="H19" s="12">
        <f t="shared" si="3"/>
        <v>329238.07267352962</v>
      </c>
      <c r="I19" s="12">
        <f t="shared" si="3"/>
        <v>337433.54049045913</v>
      </c>
      <c r="J19" s="12">
        <f t="shared" si="3"/>
        <v>408707.51948226767</v>
      </c>
      <c r="K19" s="12">
        <f t="shared" si="3"/>
        <v>413203.00097208412</v>
      </c>
      <c r="L19" s="12">
        <f t="shared" si="3"/>
        <v>428356.77965646074</v>
      </c>
      <c r="M19" s="12">
        <f t="shared" si="3"/>
        <v>567413.45341853984</v>
      </c>
      <c r="N19" s="12">
        <f t="shared" si="3"/>
        <v>592538.66911378317</v>
      </c>
      <c r="O19" s="12">
        <f t="shared" si="3"/>
        <v>630734.63671680691</v>
      </c>
      <c r="P19" s="12">
        <f t="shared" si="3"/>
        <v>629217.6245116113</v>
      </c>
    </row>
    <row r="20" spans="3:16" ht="15.75" thickTop="1"/>
    <row r="22" spans="3:16">
      <c r="C22" t="s">
        <v>10</v>
      </c>
    </row>
    <row r="23" spans="3:16">
      <c r="D23" t="s">
        <v>11</v>
      </c>
      <c r="F23" s="6">
        <v>1630</v>
      </c>
      <c r="G23" s="6">
        <v>2000</v>
      </c>
      <c r="H23" s="6">
        <v>2000</v>
      </c>
      <c r="I23" s="6">
        <v>2000</v>
      </c>
      <c r="J23" s="6">
        <v>15000</v>
      </c>
      <c r="K23" s="6">
        <v>7000</v>
      </c>
      <c r="L23" s="6">
        <v>6000</v>
      </c>
      <c r="M23" s="6">
        <v>6000</v>
      </c>
      <c r="N23" s="6">
        <v>6000</v>
      </c>
      <c r="O23" s="6">
        <v>6000</v>
      </c>
      <c r="P23" s="6">
        <v>6000</v>
      </c>
    </row>
    <row r="24" spans="3:16">
      <c r="D24" t="s">
        <v>12</v>
      </c>
      <c r="F24" s="6">
        <v>6908.3958904109586</v>
      </c>
      <c r="G24" s="6">
        <v>6793.1977514234586</v>
      </c>
      <c r="H24" s="6">
        <v>6894.166344240085</v>
      </c>
      <c r="I24" s="6">
        <v>7499.2927688761183</v>
      </c>
      <c r="J24" s="6">
        <v>7557.2317247337614</v>
      </c>
      <c r="K24" s="6">
        <v>8427.7109930428433</v>
      </c>
      <c r="L24" s="6">
        <v>10257.369322568282</v>
      </c>
      <c r="M24" s="6">
        <v>9787.9581636256171</v>
      </c>
      <c r="N24" s="6">
        <v>11858.254546867511</v>
      </c>
      <c r="O24" s="6">
        <v>12758.009006992059</v>
      </c>
      <c r="P24" s="6">
        <v>12617.193110683871</v>
      </c>
    </row>
    <row r="25" spans="3:16" ht="15.75" thickBot="1">
      <c r="E25" s="8" t="s">
        <v>13</v>
      </c>
      <c r="F25" s="9">
        <f>F23+F24</f>
        <v>8538.3958904109586</v>
      </c>
      <c r="G25" s="9">
        <f t="shared" ref="G25:P25" si="4">G23+G24</f>
        <v>8793.1977514234586</v>
      </c>
      <c r="H25" s="9">
        <f t="shared" si="4"/>
        <v>8894.1663442400859</v>
      </c>
      <c r="I25" s="9">
        <f t="shared" si="4"/>
        <v>9499.2927688761192</v>
      </c>
      <c r="J25" s="9">
        <f t="shared" si="4"/>
        <v>22557.231724733763</v>
      </c>
      <c r="K25" s="9">
        <f t="shared" si="4"/>
        <v>15427.710993042843</v>
      </c>
      <c r="L25" s="9">
        <f t="shared" si="4"/>
        <v>16257.369322568282</v>
      </c>
      <c r="M25" s="9">
        <f t="shared" si="4"/>
        <v>15787.958163625617</v>
      </c>
      <c r="N25" s="9">
        <f t="shared" si="4"/>
        <v>17858.254546867509</v>
      </c>
      <c r="O25" s="9">
        <f t="shared" si="4"/>
        <v>18758.009006992059</v>
      </c>
      <c r="P25" s="9">
        <f t="shared" si="4"/>
        <v>18617.193110683871</v>
      </c>
    </row>
    <row r="26" spans="3:16"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3:16">
      <c r="E27" t="s">
        <v>14</v>
      </c>
      <c r="F27" s="6">
        <v>87743.810575342461</v>
      </c>
      <c r="G27" s="6">
        <v>77542.822104251289</v>
      </c>
      <c r="H27" s="6">
        <v>81801.95150178326</v>
      </c>
      <c r="I27" s="6">
        <v>79196.738137803099</v>
      </c>
      <c r="J27" s="6">
        <v>116518.51848084218</v>
      </c>
      <c r="K27" s="6">
        <v>117203.28371813546</v>
      </c>
      <c r="L27" s="6">
        <v>122322.83504168107</v>
      </c>
      <c r="M27" s="6">
        <v>156829.29283891586</v>
      </c>
      <c r="N27" s="6">
        <v>168833.5846360366</v>
      </c>
      <c r="O27" s="6">
        <v>190119.28325153104</v>
      </c>
      <c r="P27" s="6">
        <v>171680.37869045886</v>
      </c>
    </row>
    <row r="28" spans="3:16">
      <c r="E28" t="s">
        <v>15</v>
      </c>
      <c r="F28" s="6">
        <v>367</v>
      </c>
      <c r="G28" s="6">
        <v>351.846368818484</v>
      </c>
      <c r="H28" s="6">
        <v>378.30379693633728</v>
      </c>
      <c r="I28" s="6">
        <v>530.89396264246534</v>
      </c>
      <c r="J28" s="6">
        <v>529.67639463985392</v>
      </c>
      <c r="K28" s="6">
        <v>821.14621573032855</v>
      </c>
      <c r="L28" s="6">
        <v>1302.8032331445575</v>
      </c>
      <c r="M28" s="6">
        <v>1108.5024571546164</v>
      </c>
      <c r="N28" s="6">
        <v>1554.9150329907091</v>
      </c>
      <c r="O28" s="6">
        <v>1798.9565256731112</v>
      </c>
      <c r="P28" s="6">
        <v>1873.707536369639</v>
      </c>
    </row>
    <row r="29" spans="3:16"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3:16">
      <c r="E30" t="s">
        <v>16</v>
      </c>
      <c r="F30" s="6">
        <v>25019.200000000001</v>
      </c>
      <c r="G30" s="6">
        <v>24791.273114257601</v>
      </c>
      <c r="H30" s="6">
        <v>24560.086874049084</v>
      </c>
      <c r="I30" s="6">
        <v>24176.966099177014</v>
      </c>
      <c r="J30" s="6">
        <v>34147.778125795703</v>
      </c>
      <c r="K30" s="6">
        <v>33857.172764395036</v>
      </c>
      <c r="L30" s="6">
        <v>33325.82300278348</v>
      </c>
      <c r="M30" s="6">
        <v>49277.110364518034</v>
      </c>
      <c r="N30" s="6">
        <v>48895.289087525387</v>
      </c>
      <c r="O30" s="6">
        <v>48508.007766271745</v>
      </c>
      <c r="P30" s="6">
        <v>48115.188322124181</v>
      </c>
    </row>
    <row r="31" spans="3:16">
      <c r="E31" t="s">
        <v>60</v>
      </c>
      <c r="F31" s="6">
        <v>0</v>
      </c>
      <c r="G31" s="6">
        <v>0</v>
      </c>
      <c r="H31" s="6">
        <v>0</v>
      </c>
      <c r="I31" s="6">
        <v>0</v>
      </c>
      <c r="J31" s="6">
        <v>290</v>
      </c>
      <c r="K31" s="6">
        <v>180</v>
      </c>
      <c r="L31" s="6">
        <v>240</v>
      </c>
      <c r="M31" s="6">
        <v>0</v>
      </c>
      <c r="N31" s="6">
        <v>0</v>
      </c>
      <c r="O31" s="6">
        <v>120</v>
      </c>
      <c r="P31" s="6">
        <v>315</v>
      </c>
    </row>
    <row r="32" spans="3:16" ht="15.75" thickBot="1">
      <c r="E32" s="8" t="s">
        <v>64</v>
      </c>
      <c r="F32" s="9">
        <f>F27+F28+F30+F31</f>
        <v>113130.01057534246</v>
      </c>
      <c r="G32" s="9">
        <f t="shared" ref="G32:P32" si="5">G27+G28+G30+G31</f>
        <v>102685.94158732737</v>
      </c>
      <c r="H32" s="9">
        <f t="shared" si="5"/>
        <v>106740.34217276868</v>
      </c>
      <c r="I32" s="9">
        <f t="shared" si="5"/>
        <v>103904.59819962259</v>
      </c>
      <c r="J32" s="9">
        <f t="shared" si="5"/>
        <v>151485.97300127774</v>
      </c>
      <c r="K32" s="9">
        <f t="shared" si="5"/>
        <v>152061.60269826083</v>
      </c>
      <c r="L32" s="9">
        <f t="shared" si="5"/>
        <v>157191.46127760911</v>
      </c>
      <c r="M32" s="9">
        <f t="shared" si="5"/>
        <v>207214.90566058853</v>
      </c>
      <c r="N32" s="9">
        <f t="shared" si="5"/>
        <v>219283.78875655271</v>
      </c>
      <c r="O32" s="9">
        <f t="shared" si="5"/>
        <v>240546.24754347588</v>
      </c>
      <c r="P32" s="9">
        <f t="shared" si="5"/>
        <v>221984.2745489527</v>
      </c>
    </row>
    <row r="33" spans="2:16"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2:16">
      <c r="E34" t="s">
        <v>65</v>
      </c>
      <c r="F34" s="6">
        <v>19174.791506849317</v>
      </c>
      <c r="G34" s="6">
        <v>20185.278863624157</v>
      </c>
      <c r="H34" s="6">
        <v>21229.22252112392</v>
      </c>
      <c r="I34" s="6">
        <v>22209.274545475229</v>
      </c>
      <c r="J34" s="6">
        <v>23208.933077499041</v>
      </c>
      <c r="K34" s="6">
        <v>24247.57409480432</v>
      </c>
      <c r="L34" s="6">
        <v>25111.834701701591</v>
      </c>
      <c r="M34" s="6">
        <v>26005.082912277561</v>
      </c>
      <c r="N34" s="6">
        <v>27037.770316585076</v>
      </c>
      <c r="O34" s="6">
        <v>28544.94322604682</v>
      </c>
      <c r="P34" s="6">
        <v>30160.406234496582</v>
      </c>
    </row>
    <row r="35" spans="2:16">
      <c r="E35" t="s">
        <v>66</v>
      </c>
      <c r="F35" s="6">
        <v>95873.957534246583</v>
      </c>
      <c r="G35" s="6">
        <v>95873.957534246583</v>
      </c>
      <c r="H35" s="6">
        <v>95873.957534246583</v>
      </c>
      <c r="I35" s="6">
        <v>95873.957534246583</v>
      </c>
      <c r="J35" s="6">
        <v>95873.957534246583</v>
      </c>
      <c r="K35" s="6">
        <v>95873.957534246583</v>
      </c>
      <c r="L35" s="6">
        <v>95873.957534246583</v>
      </c>
      <c r="M35" s="6">
        <v>175873.95753424658</v>
      </c>
      <c r="N35" s="6">
        <v>175873.95753424658</v>
      </c>
      <c r="O35" s="6">
        <v>175873.95753424658</v>
      </c>
      <c r="P35" s="6">
        <v>175873.95753424658</v>
      </c>
    </row>
    <row r="36" spans="2:16">
      <c r="E36" t="s">
        <v>87</v>
      </c>
      <c r="F36" s="6">
        <v>76699.166027397267</v>
      </c>
      <c r="G36" s="6">
        <v>86438.544168227119</v>
      </c>
      <c r="H36" s="6">
        <v>96500.384101150368</v>
      </c>
      <c r="I36" s="6">
        <v>105946.41744223854</v>
      </c>
      <c r="J36" s="6">
        <v>115581.42414451059</v>
      </c>
      <c r="K36" s="6">
        <v>125592.15565172952</v>
      </c>
      <c r="L36" s="6">
        <v>133922.15682033516</v>
      </c>
      <c r="M36" s="6">
        <v>142531.54914780144</v>
      </c>
      <c r="N36" s="6">
        <v>152484.89795953131</v>
      </c>
      <c r="O36" s="6">
        <v>167011.47940604558</v>
      </c>
      <c r="P36" s="6">
        <v>182581.79308323155</v>
      </c>
    </row>
    <row r="37" spans="2:16">
      <c r="E37" t="s">
        <v>67</v>
      </c>
      <c r="F37" s="6">
        <v>191747.91506849317</v>
      </c>
      <c r="G37" s="6">
        <v>202497.78056609788</v>
      </c>
      <c r="H37" s="6">
        <v>213603.56415652088</v>
      </c>
      <c r="I37" s="6">
        <v>224029.64952196035</v>
      </c>
      <c r="J37" s="6">
        <v>234664.31475625621</v>
      </c>
      <c r="K37" s="6">
        <v>245713.68728078043</v>
      </c>
      <c r="L37" s="6">
        <v>254907.94905628334</v>
      </c>
      <c r="M37" s="6">
        <v>344410.58959432563</v>
      </c>
      <c r="N37" s="6">
        <v>355396.62581036298</v>
      </c>
      <c r="O37" s="6">
        <v>371430.38016633899</v>
      </c>
      <c r="P37" s="6">
        <v>388616.15685197472</v>
      </c>
    </row>
    <row r="38" spans="2:16"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2:16" ht="15.75" thickBot="1">
      <c r="E39" s="11" t="s">
        <v>68</v>
      </c>
      <c r="F39" s="17">
        <f>F25+F32+F37</f>
        <v>313416.32153424656</v>
      </c>
      <c r="G39" s="17">
        <f t="shared" ref="G39:P39" si="6">G25+G32+G37</f>
        <v>313976.91990484868</v>
      </c>
      <c r="H39" s="17">
        <f t="shared" si="6"/>
        <v>329238.07267352962</v>
      </c>
      <c r="I39" s="17">
        <f t="shared" si="6"/>
        <v>337433.54049045907</v>
      </c>
      <c r="J39" s="17">
        <f t="shared" si="6"/>
        <v>408707.51948226767</v>
      </c>
      <c r="K39" s="17">
        <f t="shared" si="6"/>
        <v>413203.00097208412</v>
      </c>
      <c r="L39" s="17">
        <f t="shared" si="6"/>
        <v>428356.77965646074</v>
      </c>
      <c r="M39" s="17">
        <f t="shared" si="6"/>
        <v>567413.45341853984</v>
      </c>
      <c r="N39" s="17">
        <f t="shared" si="6"/>
        <v>592538.66911378317</v>
      </c>
      <c r="O39" s="17">
        <f t="shared" si="6"/>
        <v>630734.63671680691</v>
      </c>
      <c r="P39" s="17">
        <f t="shared" si="6"/>
        <v>629217.6245116113</v>
      </c>
    </row>
    <row r="40" spans="2:16" ht="15.75" thickTop="1">
      <c r="E40" s="18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2:16">
      <c r="E41" t="s">
        <v>103</v>
      </c>
      <c r="F41" s="6">
        <f>F19-F39</f>
        <v>0</v>
      </c>
      <c r="G41" s="6">
        <f t="shared" ref="G41:P41" si="7">G19-G39</f>
        <v>0</v>
      </c>
      <c r="H41" s="6">
        <f t="shared" si="7"/>
        <v>0</v>
      </c>
      <c r="I41" s="6">
        <f t="shared" si="7"/>
        <v>0</v>
      </c>
      <c r="J41" s="6">
        <f t="shared" si="7"/>
        <v>0</v>
      </c>
      <c r="K41" s="6">
        <f t="shared" si="7"/>
        <v>0</v>
      </c>
      <c r="L41" s="6">
        <f t="shared" si="7"/>
        <v>0</v>
      </c>
      <c r="M41" s="6">
        <f t="shared" si="7"/>
        <v>0</v>
      </c>
      <c r="N41" s="6">
        <f t="shared" si="7"/>
        <v>0</v>
      </c>
      <c r="O41" s="6">
        <f t="shared" si="7"/>
        <v>0</v>
      </c>
      <c r="P41" s="6">
        <f t="shared" si="7"/>
        <v>0</v>
      </c>
    </row>
    <row r="42" spans="2:16">
      <c r="F42" s="6">
        <f>-F41</f>
        <v>0</v>
      </c>
      <c r="G42" s="6">
        <f t="shared" ref="G42:P42" si="8">-G41</f>
        <v>0</v>
      </c>
      <c r="H42" s="6">
        <f t="shared" si="8"/>
        <v>0</v>
      </c>
      <c r="I42" s="6">
        <f t="shared" si="8"/>
        <v>0</v>
      </c>
      <c r="J42" s="6">
        <f t="shared" si="8"/>
        <v>0</v>
      </c>
      <c r="K42" s="6">
        <f t="shared" si="8"/>
        <v>0</v>
      </c>
      <c r="L42" s="6">
        <f t="shared" si="8"/>
        <v>0</v>
      </c>
      <c r="M42" s="6">
        <f t="shared" si="8"/>
        <v>0</v>
      </c>
      <c r="N42" s="6">
        <f t="shared" si="8"/>
        <v>0</v>
      </c>
      <c r="O42" s="6">
        <f t="shared" si="8"/>
        <v>0</v>
      </c>
      <c r="P42" s="6">
        <f t="shared" si="8"/>
        <v>0</v>
      </c>
    </row>
    <row r="44" spans="2:16">
      <c r="B44" s="2" t="s">
        <v>17</v>
      </c>
    </row>
    <row r="46" spans="2:16">
      <c r="D46" t="s">
        <v>18</v>
      </c>
      <c r="F46" s="10">
        <v>124215</v>
      </c>
      <c r="G46" s="10">
        <v>118174.55021185572</v>
      </c>
      <c r="H46" s="10">
        <v>117589.4685876437</v>
      </c>
      <c r="I46" s="10">
        <v>127089.07652376046</v>
      </c>
      <c r="J46" s="10">
        <v>131030.5132319312</v>
      </c>
      <c r="K46" s="10">
        <v>130643.21635841049</v>
      </c>
      <c r="L46" s="10">
        <v>151995.31277985702</v>
      </c>
      <c r="M46" s="10">
        <v>157253.84552817218</v>
      </c>
      <c r="N46" s="10">
        <v>198398.28440188523</v>
      </c>
      <c r="O46" s="10">
        <v>209868.24125569995</v>
      </c>
      <c r="P46" s="10">
        <v>192585.49877398665</v>
      </c>
    </row>
    <row r="47" spans="2:16">
      <c r="D47" t="s">
        <v>19</v>
      </c>
      <c r="F47" s="10">
        <v>41405</v>
      </c>
      <c r="G47" s="10">
        <v>41011.005589280583</v>
      </c>
      <c r="H47" s="10">
        <v>41698.898720344769</v>
      </c>
      <c r="I47" s="10">
        <v>45666.243028704099</v>
      </c>
      <c r="J47" s="10">
        <v>45634.586260636213</v>
      </c>
      <c r="K47" s="10">
        <v>53212.801608988542</v>
      </c>
      <c r="L47" s="10">
        <v>65735.884061758494</v>
      </c>
      <c r="M47" s="10">
        <v>60684.063886020034</v>
      </c>
      <c r="N47" s="10">
        <v>72290.790857758431</v>
      </c>
      <c r="O47" s="10">
        <v>78635.869667500883</v>
      </c>
      <c r="P47" s="10">
        <v>80579.395945610624</v>
      </c>
    </row>
    <row r="48" spans="2:16" ht="15.75" thickBot="1">
      <c r="E48" s="8" t="s">
        <v>20</v>
      </c>
      <c r="F48" s="15">
        <f>F46-F47</f>
        <v>82810</v>
      </c>
      <c r="G48" s="15">
        <f t="shared" ref="G48:P48" si="9">G46-G47</f>
        <v>77163.544622575137</v>
      </c>
      <c r="H48" s="15">
        <f t="shared" si="9"/>
        <v>75890.569867298938</v>
      </c>
      <c r="I48" s="15">
        <f t="shared" si="9"/>
        <v>81422.833495056373</v>
      </c>
      <c r="J48" s="15">
        <f t="shared" si="9"/>
        <v>85395.926971294975</v>
      </c>
      <c r="K48" s="15">
        <f t="shared" si="9"/>
        <v>77430.414749421936</v>
      </c>
      <c r="L48" s="15">
        <f t="shared" si="9"/>
        <v>86259.428718098527</v>
      </c>
      <c r="M48" s="15">
        <f t="shared" si="9"/>
        <v>96569.781642152142</v>
      </c>
      <c r="N48" s="15">
        <f t="shared" si="9"/>
        <v>126107.4935441268</v>
      </c>
      <c r="O48" s="15">
        <f t="shared" si="9"/>
        <v>131232.37158819905</v>
      </c>
      <c r="P48" s="15">
        <f t="shared" si="9"/>
        <v>112006.10282837602</v>
      </c>
    </row>
    <row r="49" spans="4:16">
      <c r="D49" t="s">
        <v>21</v>
      </c>
      <c r="F49" s="10">
        <v>18632.25</v>
      </c>
      <c r="G49" s="10">
        <v>18048.551423405843</v>
      </c>
      <c r="H49" s="10">
        <v>18112.29887495724</v>
      </c>
      <c r="I49" s="10">
        <v>19331.780253414909</v>
      </c>
      <c r="J49" s="10">
        <v>19979.316737674908</v>
      </c>
      <c r="K49" s="10">
        <v>20027.21736619544</v>
      </c>
      <c r="L49" s="10">
        <v>23652.119375551014</v>
      </c>
      <c r="M49" s="10">
        <v>24743.364504809688</v>
      </c>
      <c r="N49" s="10">
        <v>31157.939467380183</v>
      </c>
      <c r="O49" s="10">
        <v>32896.512104786903</v>
      </c>
      <c r="P49" s="10">
        <v>29597.245947833642</v>
      </c>
    </row>
    <row r="50" spans="4:16">
      <c r="D50" t="s">
        <v>22</v>
      </c>
      <c r="F50" s="10">
        <v>13824.773965714287</v>
      </c>
      <c r="G50" s="10">
        <v>14022.468233423999</v>
      </c>
      <c r="H50" s="10">
        <v>14222.989529161963</v>
      </c>
      <c r="I50" s="10">
        <v>15912.663993714692</v>
      </c>
      <c r="J50" s="10">
        <v>17626.500803110528</v>
      </c>
      <c r="K50" s="10">
        <v>17878.559764595007</v>
      </c>
      <c r="L50" s="10">
        <v>20500.110604657286</v>
      </c>
      <c r="M50" s="10">
        <v>23159.14962173246</v>
      </c>
      <c r="N50" s="10">
        <v>23490.325461323231</v>
      </c>
      <c r="O50" s="10">
        <v>23826.237115420157</v>
      </c>
      <c r="P50" s="10">
        <v>24166.952306170668</v>
      </c>
    </row>
    <row r="51" spans="4:16" ht="15.75" thickBot="1">
      <c r="E51" s="8" t="s">
        <v>23</v>
      </c>
      <c r="F51" s="15">
        <f>F48-F49-F50</f>
        <v>50352.976034285712</v>
      </c>
      <c r="G51" s="15">
        <f t="shared" ref="G51:P51" si="10">G48-G49-G50</f>
        <v>45092.524965745295</v>
      </c>
      <c r="H51" s="15">
        <f t="shared" si="10"/>
        <v>43555.281463179737</v>
      </c>
      <c r="I51" s="15">
        <f t="shared" si="10"/>
        <v>46178.389247926774</v>
      </c>
      <c r="J51" s="15">
        <f t="shared" si="10"/>
        <v>47790.109430509547</v>
      </c>
      <c r="K51" s="15">
        <f t="shared" si="10"/>
        <v>39524.637618631488</v>
      </c>
      <c r="L51" s="15">
        <f t="shared" si="10"/>
        <v>42107.198737890227</v>
      </c>
      <c r="M51" s="15">
        <f t="shared" si="10"/>
        <v>48667.267515609987</v>
      </c>
      <c r="N51" s="15">
        <f t="shared" si="10"/>
        <v>71459.228615423388</v>
      </c>
      <c r="O51" s="15">
        <f t="shared" si="10"/>
        <v>74509.622367991993</v>
      </c>
      <c r="P51" s="15">
        <f t="shared" si="10"/>
        <v>58241.904574371714</v>
      </c>
    </row>
    <row r="52" spans="4:16">
      <c r="D52" t="s">
        <v>24</v>
      </c>
      <c r="F52" s="10">
        <v>2717.3879999999999</v>
      </c>
      <c r="G52" s="10">
        <v>2717.3879999999999</v>
      </c>
      <c r="H52" s="10">
        <v>2818.0320000000002</v>
      </c>
      <c r="I52" s="10">
        <v>2818.0320000000002</v>
      </c>
      <c r="J52" s="10">
        <v>2818.0320000000002</v>
      </c>
      <c r="K52" s="10">
        <v>3019.3199999999997</v>
      </c>
      <c r="L52" s="10">
        <v>3019.3199999999997</v>
      </c>
      <c r="M52" s="10">
        <v>2516.1000000000004</v>
      </c>
      <c r="N52" s="10">
        <v>2616.7439999999997</v>
      </c>
      <c r="O52" s="10">
        <v>2566.422</v>
      </c>
      <c r="P52" s="10">
        <v>2717.3879999999999</v>
      </c>
    </row>
    <row r="53" spans="4:16">
      <c r="D53" t="s">
        <v>25</v>
      </c>
      <c r="F53" s="10">
        <v>52.944589589041662</v>
      </c>
      <c r="G53" s="10">
        <v>120.70447327851714</v>
      </c>
      <c r="H53" s="10">
        <v>468.35537550000583</v>
      </c>
      <c r="I53" s="10">
        <v>690.15139714864711</v>
      </c>
      <c r="J53" s="10">
        <v>22.488826293195807</v>
      </c>
      <c r="K53" s="10">
        <v>271.23512461493493</v>
      </c>
      <c r="L53" s="10">
        <v>646.44851712316176</v>
      </c>
      <c r="M53" s="10">
        <v>222.86003416211906</v>
      </c>
      <c r="N53" s="10">
        <v>736.68326593967663</v>
      </c>
      <c r="O53" s="10">
        <v>1564.3090754668758</v>
      </c>
      <c r="P53" s="10">
        <v>1640.2000272962821</v>
      </c>
    </row>
    <row r="54" spans="4:16">
      <c r="D54" t="s">
        <v>90</v>
      </c>
      <c r="F54" s="10">
        <v>5264.6286345205472</v>
      </c>
      <c r="G54" s="10">
        <v>4348.0141748341148</v>
      </c>
      <c r="H54" s="10">
        <v>5503.2224106755657</v>
      </c>
      <c r="I54" s="10">
        <v>4994.3117822494405</v>
      </c>
      <c r="J54" s="10">
        <v>6464.4439393743232</v>
      </c>
      <c r="K54" s="10">
        <v>6415.6502465312715</v>
      </c>
      <c r="L54" s="10">
        <v>6555.7812604442934</v>
      </c>
      <c r="M54" s="10">
        <v>8281.4294685333534</v>
      </c>
      <c r="N54" s="10">
        <v>10728.472951141834</v>
      </c>
      <c r="O54" s="10">
        <v>11095.049568351647</v>
      </c>
      <c r="P54" s="10">
        <v>8321.6537544921339</v>
      </c>
    </row>
    <row r="55" spans="4:16">
      <c r="D55" t="s">
        <v>89</v>
      </c>
      <c r="F55" s="10">
        <v>81.5</v>
      </c>
      <c r="G55" s="10">
        <v>100</v>
      </c>
      <c r="H55" s="10">
        <v>100</v>
      </c>
      <c r="I55" s="10">
        <v>100</v>
      </c>
      <c r="J55" s="10">
        <v>500</v>
      </c>
      <c r="K55" s="10">
        <v>350</v>
      </c>
      <c r="L55" s="10">
        <v>300</v>
      </c>
      <c r="M55" s="10">
        <v>300</v>
      </c>
      <c r="N55" s="10">
        <v>300</v>
      </c>
      <c r="O55" s="10">
        <v>300</v>
      </c>
      <c r="P55" s="10">
        <v>300</v>
      </c>
    </row>
    <row r="56" spans="4:16" ht="15.75" thickBot="1">
      <c r="E56" s="8" t="s">
        <v>26</v>
      </c>
      <c r="F56" s="15">
        <f>F51+F52+F53-F54-F55</f>
        <v>47777.179989354205</v>
      </c>
      <c r="G56" s="15">
        <f t="shared" ref="G56:P56" si="11">G51+G52+G53-G54-G55</f>
        <v>43482.603264189696</v>
      </c>
      <c r="H56" s="15">
        <f t="shared" si="11"/>
        <v>41238.446428004172</v>
      </c>
      <c r="I56" s="15">
        <f t="shared" si="11"/>
        <v>44592.260862825984</v>
      </c>
      <c r="J56" s="15">
        <f t="shared" si="11"/>
        <v>43666.186317428415</v>
      </c>
      <c r="K56" s="15">
        <f t="shared" si="11"/>
        <v>36049.542496715148</v>
      </c>
      <c r="L56" s="15">
        <f t="shared" si="11"/>
        <v>38917.185994569096</v>
      </c>
      <c r="M56" s="15">
        <f t="shared" si="11"/>
        <v>42824.798081238754</v>
      </c>
      <c r="N56" s="15">
        <f t="shared" si="11"/>
        <v>63784.182930221235</v>
      </c>
      <c r="O56" s="15">
        <f t="shared" si="11"/>
        <v>67245.303875107231</v>
      </c>
      <c r="P56" s="15">
        <f t="shared" si="11"/>
        <v>53977.838847175866</v>
      </c>
    </row>
    <row r="57" spans="4:16">
      <c r="D57" t="s">
        <v>27</v>
      </c>
      <c r="F57" s="10">
        <v>11944.294997338551</v>
      </c>
      <c r="G57" s="10">
        <v>11751.793005838237</v>
      </c>
      <c r="H57" s="10">
        <v>11449.6310981771</v>
      </c>
      <c r="I57" s="10">
        <v>14207.503050552126</v>
      </c>
      <c r="J57" s="10">
        <v>12096.550533073521</v>
      </c>
      <c r="K57" s="10">
        <v>9780.2231381354595</v>
      </c>
      <c r="L57" s="10">
        <v>11766.784457305524</v>
      </c>
      <c r="M57" s="10">
        <v>11436.123178274793</v>
      </c>
      <c r="N57" s="10">
        <v>17973.456198861193</v>
      </c>
      <c r="O57" s="10">
        <v>18143.084773290844</v>
      </c>
      <c r="P57" s="10">
        <v>14519.778214673446</v>
      </c>
    </row>
    <row r="58" spans="4:16" ht="15.75" thickBot="1">
      <c r="E58" s="8" t="s">
        <v>28</v>
      </c>
      <c r="F58" s="15">
        <f>F56-F57</f>
        <v>35832.88499201565</v>
      </c>
      <c r="G58" s="15">
        <f t="shared" ref="G58:P58" si="12">G56-G57</f>
        <v>31730.810258351459</v>
      </c>
      <c r="H58" s="15">
        <f t="shared" si="12"/>
        <v>29788.81532982707</v>
      </c>
      <c r="I58" s="15">
        <f t="shared" si="12"/>
        <v>30384.757812273856</v>
      </c>
      <c r="J58" s="15">
        <f t="shared" si="12"/>
        <v>31569.635784354894</v>
      </c>
      <c r="K58" s="15">
        <f t="shared" si="12"/>
        <v>26269.319358579691</v>
      </c>
      <c r="L58" s="15">
        <f t="shared" si="12"/>
        <v>27150.401537263569</v>
      </c>
      <c r="M58" s="15">
        <f t="shared" si="12"/>
        <v>31388.674902963961</v>
      </c>
      <c r="N58" s="15">
        <f t="shared" si="12"/>
        <v>45810.726731360046</v>
      </c>
      <c r="O58" s="15">
        <f t="shared" si="12"/>
        <v>49102.219101816387</v>
      </c>
      <c r="P58" s="15">
        <f t="shared" si="12"/>
        <v>39458.06063250242</v>
      </c>
    </row>
    <row r="59" spans="4:16">
      <c r="D59" t="s">
        <v>29</v>
      </c>
      <c r="F59" s="10">
        <v>3368.2911892494712</v>
      </c>
      <c r="G59" s="10">
        <v>2982.696164285037</v>
      </c>
      <c r="H59" s="10">
        <v>2800.1486410037446</v>
      </c>
      <c r="I59" s="10">
        <v>2856.1672343537425</v>
      </c>
      <c r="J59" s="10">
        <v>2967.5457637293603</v>
      </c>
      <c r="K59" s="10">
        <v>2469.3160197064908</v>
      </c>
      <c r="L59" s="10">
        <v>2552.1377445027756</v>
      </c>
      <c r="M59" s="10">
        <v>2950.5354408786125</v>
      </c>
      <c r="N59" s="10">
        <v>4306.2083127478445</v>
      </c>
      <c r="O59" s="10">
        <v>4615.6085955707404</v>
      </c>
      <c r="P59" s="10">
        <v>3709.0576994552275</v>
      </c>
    </row>
    <row r="60" spans="4:16">
      <c r="E60" t="s">
        <v>30</v>
      </c>
      <c r="F60" s="10">
        <f>F58-F59</f>
        <v>32464.59380276618</v>
      </c>
      <c r="G60" s="10">
        <f t="shared" ref="G60:P60" si="13">G58-G59</f>
        <v>28748.114094066423</v>
      </c>
      <c r="H60" s="10">
        <f t="shared" si="13"/>
        <v>26988.666688823327</v>
      </c>
      <c r="I60" s="10">
        <f t="shared" si="13"/>
        <v>27528.590577920113</v>
      </c>
      <c r="J60" s="10">
        <f t="shared" si="13"/>
        <v>28602.090020625532</v>
      </c>
      <c r="K60" s="10">
        <f t="shared" si="13"/>
        <v>23800.003338873201</v>
      </c>
      <c r="L60" s="10">
        <f t="shared" si="13"/>
        <v>24598.263792760794</v>
      </c>
      <c r="M60" s="10">
        <f t="shared" si="13"/>
        <v>28438.13946208535</v>
      </c>
      <c r="N60" s="10">
        <f t="shared" si="13"/>
        <v>41504.518418612199</v>
      </c>
      <c r="O60" s="10">
        <f t="shared" si="13"/>
        <v>44486.610506245648</v>
      </c>
      <c r="P60" s="10">
        <f t="shared" si="13"/>
        <v>35749.002933047195</v>
      </c>
    </row>
    <row r="61" spans="4:16"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</row>
    <row r="62" spans="4:16">
      <c r="E62" t="s">
        <v>63</v>
      </c>
      <c r="F62" s="10">
        <v>7400</v>
      </c>
      <c r="G62" s="10">
        <v>7400</v>
      </c>
      <c r="H62" s="10">
        <v>7400</v>
      </c>
      <c r="I62" s="10">
        <v>7400</v>
      </c>
      <c r="J62" s="10">
        <v>7400</v>
      </c>
      <c r="K62" s="10">
        <v>7400</v>
      </c>
      <c r="L62" s="10">
        <v>7400</v>
      </c>
      <c r="M62" s="10">
        <v>9425.6163524319873</v>
      </c>
      <c r="N62" s="10">
        <v>9425.6163524319873</v>
      </c>
      <c r="O62" s="10">
        <v>9425.6163524319873</v>
      </c>
      <c r="P62" s="10">
        <v>9425.6163524319873</v>
      </c>
    </row>
    <row r="63" spans="4:16">
      <c r="E63" t="s">
        <v>85</v>
      </c>
      <c r="F63" s="14">
        <f>F60/F62</f>
        <v>4.3871072706440781</v>
      </c>
      <c r="G63" s="14">
        <f t="shared" ref="G63:P63" si="14">G60/G62</f>
        <v>3.8848802829819489</v>
      </c>
      <c r="H63" s="14">
        <f t="shared" si="14"/>
        <v>3.6471171201112602</v>
      </c>
      <c r="I63" s="14">
        <f t="shared" si="14"/>
        <v>3.7200798078270423</v>
      </c>
      <c r="J63" s="14">
        <f t="shared" si="14"/>
        <v>3.8651473000845313</v>
      </c>
      <c r="K63" s="14">
        <f t="shared" si="14"/>
        <v>3.2162166674152974</v>
      </c>
      <c r="L63" s="14">
        <f t="shared" si="14"/>
        <v>3.3240897017244317</v>
      </c>
      <c r="M63" s="14">
        <f t="shared" si="14"/>
        <v>3.0171119212535924</v>
      </c>
      <c r="N63" s="14">
        <f t="shared" si="14"/>
        <v>4.4033744708804372</v>
      </c>
      <c r="O63" s="14">
        <f t="shared" si="14"/>
        <v>4.7197561244647162</v>
      </c>
      <c r="P63" s="14">
        <f t="shared" si="14"/>
        <v>3.7927496299829002</v>
      </c>
    </row>
    <row r="65" spans="2:16">
      <c r="E65" t="s">
        <v>86</v>
      </c>
      <c r="F65" s="16">
        <v>22725.215661936323</v>
      </c>
      <c r="G65" s="16">
        <v>18686.274161143174</v>
      </c>
      <c r="H65" s="16">
        <v>17542.633347735162</v>
      </c>
      <c r="I65" s="16">
        <v>17893.583875648073</v>
      </c>
      <c r="J65" s="16">
        <v>18591.358513406598</v>
      </c>
      <c r="K65" s="16">
        <v>15470.00217026758</v>
      </c>
      <c r="L65" s="16">
        <v>15988.871465294516</v>
      </c>
      <c r="M65" s="16">
        <v>18484.790650355477</v>
      </c>
      <c r="N65" s="16">
        <v>26977.93697209793</v>
      </c>
      <c r="O65" s="16">
        <v>28916.296829059673</v>
      </c>
      <c r="P65" s="16">
        <v>23236.851906480679</v>
      </c>
    </row>
    <row r="66" spans="2:16">
      <c r="F66" s="14"/>
    </row>
    <row r="67" spans="2:16">
      <c r="B67" s="2" t="s">
        <v>114</v>
      </c>
    </row>
    <row r="68" spans="2:16">
      <c r="C68" t="s">
        <v>32</v>
      </c>
      <c r="F68" s="4">
        <v>1820</v>
      </c>
      <c r="G68" s="4">
        <v>2115.4307085337855</v>
      </c>
      <c r="H68" s="4">
        <v>2033.6355724902587</v>
      </c>
      <c r="I68" s="4">
        <v>2327.4548866009163</v>
      </c>
      <c r="J68" s="4">
        <v>2615.4297914585932</v>
      </c>
      <c r="K68" s="4">
        <v>3170.9676193907253</v>
      </c>
      <c r="L68" s="4">
        <v>3198.7010817275923</v>
      </c>
      <c r="M68" s="4">
        <v>3416.1895674483853</v>
      </c>
      <c r="N68" s="4">
        <v>2842.8582224226534</v>
      </c>
      <c r="O68" s="4">
        <v>2814.3624734085765</v>
      </c>
      <c r="P68" s="4">
        <v>2884.0932266480677</v>
      </c>
    </row>
    <row r="69" spans="2:16">
      <c r="C69" t="s">
        <v>33</v>
      </c>
      <c r="F69" s="4">
        <v>637</v>
      </c>
      <c r="G69" s="4">
        <v>593.62607211826594</v>
      </c>
      <c r="H69" s="4">
        <v>567.89637146014059</v>
      </c>
      <c r="I69" s="4">
        <v>619.91774669124516</v>
      </c>
      <c r="J69" s="4">
        <v>610.90905593954074</v>
      </c>
      <c r="K69" s="4">
        <v>657.52860318464923</v>
      </c>
      <c r="L69" s="4">
        <v>803.31013709793535</v>
      </c>
      <c r="M69" s="4">
        <v>733.01102905719404</v>
      </c>
      <c r="N69" s="4">
        <v>871.05789881814837</v>
      </c>
      <c r="O69" s="4">
        <v>912.59613511117936</v>
      </c>
      <c r="P69" s="4">
        <v>868.32917426853635</v>
      </c>
    </row>
    <row r="71" spans="2:16">
      <c r="C71" t="s">
        <v>34</v>
      </c>
      <c r="F71" s="4">
        <v>2020</v>
      </c>
      <c r="G71" s="4">
        <v>2200</v>
      </c>
      <c r="H71" s="4">
        <v>2400</v>
      </c>
      <c r="I71" s="4">
        <v>2600</v>
      </c>
      <c r="J71" s="4">
        <v>2800</v>
      </c>
      <c r="K71" s="4">
        <v>3400</v>
      </c>
      <c r="L71" s="4">
        <v>3400</v>
      </c>
      <c r="M71" s="4">
        <v>3900</v>
      </c>
      <c r="N71" s="4">
        <v>3900</v>
      </c>
      <c r="O71" s="4">
        <v>3900</v>
      </c>
      <c r="P71" s="4">
        <v>4200</v>
      </c>
    </row>
    <row r="72" spans="2:16">
      <c r="C72" t="s">
        <v>35</v>
      </c>
      <c r="F72">
        <v>600</v>
      </c>
      <c r="G72">
        <v>600</v>
      </c>
      <c r="H72">
        <v>600</v>
      </c>
      <c r="I72" s="4">
        <v>800</v>
      </c>
      <c r="J72" s="4">
        <v>800</v>
      </c>
      <c r="K72" s="4">
        <v>800</v>
      </c>
      <c r="L72" s="4">
        <v>1100</v>
      </c>
      <c r="M72" s="4">
        <v>1100</v>
      </c>
      <c r="N72" s="4">
        <v>1100</v>
      </c>
      <c r="O72" s="4">
        <v>1100</v>
      </c>
      <c r="P72" s="4">
        <v>1100</v>
      </c>
    </row>
    <row r="74" spans="2:16">
      <c r="C74" t="s">
        <v>40</v>
      </c>
      <c r="G74" s="4">
        <v>500</v>
      </c>
      <c r="H74" s="4">
        <v>510</v>
      </c>
      <c r="I74" s="4">
        <v>520.20000000000005</v>
      </c>
      <c r="J74" s="4">
        <v>530.60400000000004</v>
      </c>
      <c r="K74" s="4">
        <v>541.21608000000003</v>
      </c>
      <c r="L74" s="4">
        <v>552.0404016</v>
      </c>
      <c r="M74" s="4">
        <v>563.08120963199997</v>
      </c>
      <c r="N74" s="4">
        <v>574.34283382464002</v>
      </c>
      <c r="O74" s="4">
        <v>585.82969050113286</v>
      </c>
      <c r="P74" s="4">
        <v>597.54628431115555</v>
      </c>
    </row>
    <row r="76" spans="2:16">
      <c r="B76" s="2" t="s">
        <v>115</v>
      </c>
    </row>
    <row r="77" spans="2:16">
      <c r="G77" s="20" t="s">
        <v>121</v>
      </c>
      <c r="H77" s="20" t="s">
        <v>117</v>
      </c>
      <c r="I77" s="20" t="s">
        <v>118</v>
      </c>
      <c r="J77" s="20" t="s">
        <v>119</v>
      </c>
      <c r="K77" s="20" t="s">
        <v>120</v>
      </c>
    </row>
    <row r="78" spans="2:16">
      <c r="C78" t="s">
        <v>116</v>
      </c>
      <c r="F78">
        <v>2012</v>
      </c>
      <c r="G78">
        <v>200</v>
      </c>
      <c r="H78">
        <v>100</v>
      </c>
      <c r="I78">
        <v>0</v>
      </c>
      <c r="J78">
        <v>300</v>
      </c>
      <c r="K78">
        <v>0</v>
      </c>
    </row>
    <row r="79" spans="2:16">
      <c r="F79">
        <f>F78+1</f>
        <v>2013</v>
      </c>
      <c r="G79">
        <v>0</v>
      </c>
      <c r="H79">
        <v>0</v>
      </c>
      <c r="I79">
        <v>50</v>
      </c>
      <c r="J79">
        <v>20</v>
      </c>
      <c r="K79">
        <v>350</v>
      </c>
    </row>
    <row r="80" spans="2:16">
      <c r="F80">
        <f t="shared" ref="F80:F86" si="15">F79+1</f>
        <v>2014</v>
      </c>
      <c r="G80">
        <v>100</v>
      </c>
      <c r="H80">
        <v>0</v>
      </c>
      <c r="I80">
        <v>0</v>
      </c>
      <c r="J80">
        <v>150</v>
      </c>
      <c r="K80">
        <v>0</v>
      </c>
    </row>
    <row r="81" spans="6:11">
      <c r="F81">
        <f t="shared" si="15"/>
        <v>2015</v>
      </c>
      <c r="G81">
        <v>0</v>
      </c>
      <c r="H81">
        <v>200</v>
      </c>
      <c r="I81">
        <v>50</v>
      </c>
      <c r="J81">
        <v>0</v>
      </c>
      <c r="K81">
        <v>450</v>
      </c>
    </row>
    <row r="82" spans="6:11">
      <c r="F82">
        <f t="shared" si="15"/>
        <v>2016</v>
      </c>
      <c r="G82">
        <v>0</v>
      </c>
      <c r="H82">
        <v>0</v>
      </c>
      <c r="I82">
        <v>50</v>
      </c>
      <c r="J82">
        <v>0</v>
      </c>
      <c r="K82">
        <v>0</v>
      </c>
    </row>
    <row r="83" spans="6:11">
      <c r="F83">
        <f t="shared" si="15"/>
        <v>2017</v>
      </c>
      <c r="G83">
        <v>300</v>
      </c>
      <c r="H83">
        <v>0</v>
      </c>
      <c r="I83">
        <v>50</v>
      </c>
      <c r="J83">
        <v>400</v>
      </c>
      <c r="K83">
        <v>0</v>
      </c>
    </row>
    <row r="84" spans="6:11">
      <c r="F84">
        <f t="shared" si="15"/>
        <v>2018</v>
      </c>
      <c r="G84">
        <v>0</v>
      </c>
      <c r="H84">
        <v>400</v>
      </c>
      <c r="I84">
        <v>0</v>
      </c>
      <c r="J84">
        <v>0</v>
      </c>
      <c r="K84">
        <v>250</v>
      </c>
    </row>
    <row r="85" spans="6:11">
      <c r="F85">
        <f t="shared" si="15"/>
        <v>2019</v>
      </c>
      <c r="G85">
        <v>150</v>
      </c>
      <c r="H85">
        <v>0</v>
      </c>
      <c r="I85">
        <v>50</v>
      </c>
      <c r="J85">
        <v>200</v>
      </c>
      <c r="K85">
        <v>0</v>
      </c>
    </row>
    <row r="86" spans="6:11">
      <c r="F86">
        <f t="shared" si="15"/>
        <v>2020</v>
      </c>
      <c r="G86">
        <v>200</v>
      </c>
      <c r="H86">
        <v>100</v>
      </c>
      <c r="I86">
        <v>50</v>
      </c>
      <c r="J86">
        <v>0</v>
      </c>
      <c r="K86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" sqref="D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XFD182"/>
  <sheetViews>
    <sheetView topLeftCell="A47" workbookViewId="0">
      <selection activeCell="A47" sqref="A1:XFD1048576"/>
    </sheetView>
  </sheetViews>
  <sheetFormatPr defaultColWidth="0" defaultRowHeight="15" outlineLevelRow="1" outlineLevelCol="1"/>
  <cols>
    <col min="1" max="1" width="2.5703125" style="1" customWidth="1"/>
    <col min="2" max="2" width="2.5703125" style="2" customWidth="1"/>
    <col min="3" max="4" width="2.5703125" customWidth="1"/>
    <col min="5" max="5" width="32.28515625" customWidth="1"/>
    <col min="6" max="16" width="10.7109375" customWidth="1"/>
    <col min="17" max="16384" width="0" hidden="1" outlineLevel="1"/>
  </cols>
  <sheetData>
    <row r="2" spans="1:16">
      <c r="A2" s="1" t="s">
        <v>0</v>
      </c>
    </row>
    <row r="4" spans="1:16">
      <c r="B4" s="2" t="s">
        <v>1</v>
      </c>
      <c r="F4">
        <v>2000</v>
      </c>
      <c r="G4">
        <f>F4+1</f>
        <v>2001</v>
      </c>
      <c r="H4">
        <f>G4+1</f>
        <v>2002</v>
      </c>
      <c r="I4">
        <f>H4+1</f>
        <v>2003</v>
      </c>
      <c r="J4">
        <f>I4+1</f>
        <v>2004</v>
      </c>
      <c r="K4">
        <f>J4+1</f>
        <v>2005</v>
      </c>
      <c r="L4">
        <f>K4+1</f>
        <v>2006</v>
      </c>
      <c r="M4">
        <f>L4+1</f>
        <v>2007</v>
      </c>
      <c r="N4">
        <f>M4+1</f>
        <v>2008</v>
      </c>
      <c r="O4">
        <f>N4+1</f>
        <v>2009</v>
      </c>
      <c r="P4">
        <f>O4+1</f>
        <v>2010</v>
      </c>
    </row>
    <row r="5" spans="1:16">
      <c r="C5" t="s">
        <v>2</v>
      </c>
    </row>
    <row r="6" spans="1:16">
      <c r="D6" t="s">
        <v>3</v>
      </c>
      <c r="F6" s="6">
        <f>F139</f>
        <v>2484.3000000000002</v>
      </c>
      <c r="G6" s="6">
        <f t="shared" ref="G6:P6" si="0">G139</f>
        <v>2363.4910042371143</v>
      </c>
      <c r="H6" s="6">
        <f t="shared" si="0"/>
        <v>2351.7893717528741</v>
      </c>
      <c r="I6" s="6">
        <f t="shared" si="0"/>
        <v>2541.7815304752094</v>
      </c>
      <c r="J6" s="6">
        <f t="shared" si="0"/>
        <v>2620.6102646386239</v>
      </c>
      <c r="K6" s="6">
        <f t="shared" si="0"/>
        <v>2612.8643271682099</v>
      </c>
      <c r="L6" s="6">
        <f t="shared" si="0"/>
        <v>3039.9062555971404</v>
      </c>
      <c r="M6" s="6">
        <f t="shared" si="0"/>
        <v>3145.0769105634436</v>
      </c>
      <c r="N6" s="6">
        <f t="shared" si="0"/>
        <v>3967.9656880377047</v>
      </c>
      <c r="O6" s="6">
        <f t="shared" si="0"/>
        <v>4197.3648251139994</v>
      </c>
      <c r="P6" s="6">
        <f t="shared" si="0"/>
        <v>3851.7099754797332</v>
      </c>
    </row>
    <row r="7" spans="1:16">
      <c r="D7" t="s">
        <v>8</v>
      </c>
      <c r="F7" s="6">
        <v>163</v>
      </c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D8" t="s">
        <v>46</v>
      </c>
      <c r="F8" s="6">
        <f>F110</f>
        <v>10209.452054794519</v>
      </c>
      <c r="G8" s="6">
        <f t="shared" ref="G8:P8" si="1">G110</f>
        <v>9707.5812383468256</v>
      </c>
      <c r="H8" s="6">
        <f t="shared" si="1"/>
        <v>9688.0512980385556</v>
      </c>
      <c r="I8" s="6">
        <f t="shared" si="1"/>
        <v>10484.916338113531</v>
      </c>
      <c r="J8" s="6">
        <f t="shared" si="1"/>
        <v>10783.887313102372</v>
      </c>
      <c r="K8" s="6">
        <f t="shared" si="1"/>
        <v>10737.963373682313</v>
      </c>
      <c r="L8" s="6">
        <f t="shared" si="1"/>
        <v>12444.519084056637</v>
      </c>
      <c r="M8" s="6">
        <f t="shared" si="1"/>
        <v>12847.573419137616</v>
      </c>
      <c r="N8" s="6">
        <f t="shared" si="1"/>
        <v>16219.57122884899</v>
      </c>
      <c r="O8" s="6">
        <f t="shared" si="1"/>
        <v>17106.711349300233</v>
      </c>
      <c r="P8" s="6">
        <f t="shared" si="1"/>
        <v>15722.900898386646</v>
      </c>
    </row>
    <row r="9" spans="1:16" ht="15.75" thickBot="1">
      <c r="E9" s="8" t="s">
        <v>4</v>
      </c>
      <c r="F9" s="9">
        <f>SUM(F6:F8)</f>
        <v>12856.752054794521</v>
      </c>
      <c r="G9" s="9">
        <f t="shared" ref="G9:P9" si="2">SUM(G6:G8)</f>
        <v>12071.072242583939</v>
      </c>
      <c r="H9" s="9">
        <f t="shared" si="2"/>
        <v>12039.840669791429</v>
      </c>
      <c r="I9" s="9">
        <f t="shared" si="2"/>
        <v>13026.697868588741</v>
      </c>
      <c r="J9" s="9">
        <f t="shared" si="2"/>
        <v>13404.497577740996</v>
      </c>
      <c r="K9" s="9">
        <f t="shared" si="2"/>
        <v>13350.827700850523</v>
      </c>
      <c r="L9" s="9">
        <f t="shared" si="2"/>
        <v>15484.425339653779</v>
      </c>
      <c r="M9" s="9">
        <f t="shared" si="2"/>
        <v>15992.65032970106</v>
      </c>
      <c r="N9" s="9">
        <f t="shared" si="2"/>
        <v>20187.536916886696</v>
      </c>
      <c r="O9" s="9">
        <f t="shared" si="2"/>
        <v>21304.076174414233</v>
      </c>
      <c r="P9" s="9">
        <f t="shared" si="2"/>
        <v>19574.610873866379</v>
      </c>
    </row>
    <row r="10" spans="1:16"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D11" t="s">
        <v>5</v>
      </c>
      <c r="F11" s="6">
        <f>F91</f>
        <v>480432</v>
      </c>
      <c r="G11" s="6">
        <f t="shared" ref="G11:P11" si="3">G91</f>
        <v>487302.1776</v>
      </c>
      <c r="H11" s="6">
        <f t="shared" si="3"/>
        <v>494270.59873968002</v>
      </c>
      <c r="I11" s="6">
        <f t="shared" si="3"/>
        <v>501338.66830165742</v>
      </c>
      <c r="J11" s="6">
        <f t="shared" si="3"/>
        <v>612547.8112583711</v>
      </c>
      <c r="K11" s="6">
        <f t="shared" si="3"/>
        <v>621307.24495936581</v>
      </c>
      <c r="L11" s="6">
        <f t="shared" si="3"/>
        <v>630191.93856228469</v>
      </c>
      <c r="M11" s="6">
        <f t="shared" si="3"/>
        <v>804815.80376372545</v>
      </c>
      <c r="N11" s="6">
        <f t="shared" si="3"/>
        <v>816324.66975754674</v>
      </c>
      <c r="O11" s="6">
        <f t="shared" si="3"/>
        <v>827998.11253507971</v>
      </c>
      <c r="P11" s="6">
        <f t="shared" si="3"/>
        <v>839838.48554433137</v>
      </c>
    </row>
    <row r="12" spans="1:16">
      <c r="D12" t="s">
        <v>6</v>
      </c>
      <c r="F12" s="6">
        <f>F103</f>
        <v>230240</v>
      </c>
      <c r="G12" s="6">
        <f t="shared" ref="G12:P12" si="4">G103</f>
        <v>239389.446457424</v>
      </c>
      <c r="H12" s="6">
        <f t="shared" si="4"/>
        <v>248669.72999918918</v>
      </c>
      <c r="I12" s="6">
        <f t="shared" si="4"/>
        <v>259569.0073098873</v>
      </c>
      <c r="J12" s="6">
        <f t="shared" si="4"/>
        <v>271070.03000041412</v>
      </c>
      <c r="K12" s="6">
        <f t="shared" si="4"/>
        <v>282735.51731541549</v>
      </c>
      <c r="L12" s="6">
        <f t="shared" si="4"/>
        <v>296933.70853444992</v>
      </c>
      <c r="M12" s="6">
        <f t="shared" si="4"/>
        <v>312044.70011854515</v>
      </c>
      <c r="N12" s="6">
        <f t="shared" si="4"/>
        <v>327371.77888229291</v>
      </c>
      <c r="O12" s="6">
        <f t="shared" si="4"/>
        <v>342918.03487236227</v>
      </c>
      <c r="P12" s="6">
        <f t="shared" si="4"/>
        <v>358686.60232308961</v>
      </c>
    </row>
    <row r="13" spans="1:16" ht="15.75" thickBot="1">
      <c r="E13" s="8" t="s">
        <v>7</v>
      </c>
      <c r="F13" s="9">
        <f>F11-F12</f>
        <v>250192</v>
      </c>
      <c r="G13" s="9">
        <f t="shared" ref="G13:P13" si="5">G11-G12</f>
        <v>247912.731142576</v>
      </c>
      <c r="H13" s="9">
        <f t="shared" si="5"/>
        <v>245600.86874049084</v>
      </c>
      <c r="I13" s="9">
        <f t="shared" si="5"/>
        <v>241769.66099177013</v>
      </c>
      <c r="J13" s="9">
        <f t="shared" si="5"/>
        <v>341477.78125795699</v>
      </c>
      <c r="K13" s="9">
        <f t="shared" si="5"/>
        <v>338571.72764395032</v>
      </c>
      <c r="L13" s="9">
        <f t="shared" si="5"/>
        <v>333258.23002783477</v>
      </c>
      <c r="M13" s="9">
        <f t="shared" si="5"/>
        <v>492771.10364518029</v>
      </c>
      <c r="N13" s="9">
        <f t="shared" si="5"/>
        <v>488952.89087525383</v>
      </c>
      <c r="O13" s="9">
        <f t="shared" si="5"/>
        <v>485080.07766271743</v>
      </c>
      <c r="P13" s="9">
        <f t="shared" si="5"/>
        <v>481151.88322124176</v>
      </c>
    </row>
    <row r="14" spans="1:16"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>
      <c r="E15" t="s">
        <v>57</v>
      </c>
      <c r="F15" s="6">
        <f>F112</f>
        <v>50322</v>
      </c>
      <c r="G15" s="6">
        <f t="shared" ref="G15:P15" si="6">G112</f>
        <v>50322</v>
      </c>
      <c r="H15" s="6">
        <f t="shared" si="6"/>
        <v>50322</v>
      </c>
      <c r="I15" s="6">
        <f t="shared" si="6"/>
        <v>50322</v>
      </c>
      <c r="J15" s="6">
        <f t="shared" si="6"/>
        <v>50322</v>
      </c>
      <c r="K15" s="6">
        <f t="shared" si="6"/>
        <v>50322</v>
      </c>
      <c r="L15" s="6">
        <f t="shared" si="6"/>
        <v>50322</v>
      </c>
      <c r="M15" s="6">
        <f t="shared" si="6"/>
        <v>50322</v>
      </c>
      <c r="N15" s="6">
        <f t="shared" si="6"/>
        <v>50322</v>
      </c>
      <c r="O15" s="6">
        <f t="shared" si="6"/>
        <v>50322</v>
      </c>
      <c r="P15" s="6">
        <f t="shared" si="6"/>
        <v>50322</v>
      </c>
    </row>
    <row r="16" spans="1:16">
      <c r="E16" t="s">
        <v>9</v>
      </c>
      <c r="F16" s="6">
        <f>F115</f>
        <v>0</v>
      </c>
      <c r="G16" s="6">
        <f t="shared" ref="G16:P16" si="7">G115</f>
        <v>0</v>
      </c>
      <c r="H16" s="6">
        <f t="shared" si="7"/>
        <v>210</v>
      </c>
      <c r="I16" s="6">
        <f t="shared" si="7"/>
        <v>350</v>
      </c>
      <c r="J16" s="6">
        <f t="shared" si="7"/>
        <v>0</v>
      </c>
      <c r="K16" s="6">
        <f t="shared" si="7"/>
        <v>0</v>
      </c>
      <c r="L16" s="6">
        <f t="shared" si="7"/>
        <v>0</v>
      </c>
      <c r="M16" s="6">
        <f t="shared" si="7"/>
        <v>320</v>
      </c>
      <c r="N16" s="6">
        <f t="shared" si="7"/>
        <v>200</v>
      </c>
      <c r="O16" s="6">
        <f t="shared" si="7"/>
        <v>0</v>
      </c>
      <c r="P16" s="6">
        <f t="shared" si="7"/>
        <v>0</v>
      </c>
    </row>
    <row r="17" spans="3:16" ht="15.75" thickBot="1">
      <c r="E17" s="8" t="s">
        <v>58</v>
      </c>
      <c r="F17" s="9">
        <f>SUM(F15:F16)</f>
        <v>50322</v>
      </c>
      <c r="G17" s="9">
        <f t="shared" ref="G17:P17" si="8">SUM(G15:G16)</f>
        <v>50322</v>
      </c>
      <c r="H17" s="9">
        <f t="shared" si="8"/>
        <v>50532</v>
      </c>
      <c r="I17" s="9">
        <f t="shared" si="8"/>
        <v>50672</v>
      </c>
      <c r="J17" s="9">
        <f t="shared" si="8"/>
        <v>50322</v>
      </c>
      <c r="K17" s="9">
        <f t="shared" si="8"/>
        <v>50322</v>
      </c>
      <c r="L17" s="9">
        <f t="shared" si="8"/>
        <v>50322</v>
      </c>
      <c r="M17" s="9">
        <f t="shared" si="8"/>
        <v>50642</v>
      </c>
      <c r="N17" s="9">
        <f t="shared" si="8"/>
        <v>50522</v>
      </c>
      <c r="O17" s="9">
        <f t="shared" si="8"/>
        <v>50322</v>
      </c>
      <c r="P17" s="9">
        <f t="shared" si="8"/>
        <v>50322</v>
      </c>
    </row>
    <row r="18" spans="3:16"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3:16" ht="15.75" thickBot="1">
      <c r="E19" s="11" t="s">
        <v>59</v>
      </c>
      <c r="F19" s="12">
        <f>F9+F13+F17</f>
        <v>313370.75205479452</v>
      </c>
      <c r="G19" s="12">
        <f t="shared" ref="G19:P19" si="9">G9+G13+G17</f>
        <v>310305.80338515993</v>
      </c>
      <c r="H19" s="12">
        <f t="shared" si="9"/>
        <v>308172.70941028226</v>
      </c>
      <c r="I19" s="12">
        <f t="shared" si="9"/>
        <v>305468.35886035883</v>
      </c>
      <c r="J19" s="12">
        <f t="shared" si="9"/>
        <v>405204.27883569797</v>
      </c>
      <c r="K19" s="12">
        <f t="shared" si="9"/>
        <v>402244.55534480081</v>
      </c>
      <c r="L19" s="12">
        <f t="shared" si="9"/>
        <v>399064.65536748857</v>
      </c>
      <c r="M19" s="12">
        <f t="shared" si="9"/>
        <v>559405.75397488137</v>
      </c>
      <c r="N19" s="12">
        <f t="shared" si="9"/>
        <v>559662.42779214052</v>
      </c>
      <c r="O19" s="12">
        <f t="shared" si="9"/>
        <v>556706.15383713169</v>
      </c>
      <c r="P19" s="12">
        <f t="shared" si="9"/>
        <v>551048.49409510812</v>
      </c>
    </row>
    <row r="20" spans="3:16" ht="15.75" thickTop="1"/>
    <row r="22" spans="3:16">
      <c r="C22" t="s">
        <v>10</v>
      </c>
    </row>
    <row r="23" spans="3:16">
      <c r="D23" t="s">
        <v>11</v>
      </c>
      <c r="F23" s="6">
        <f>F144</f>
        <v>1630</v>
      </c>
      <c r="G23" s="6">
        <f t="shared" ref="G23:P23" si="10">G144</f>
        <v>2000</v>
      </c>
      <c r="H23" s="6">
        <f t="shared" si="10"/>
        <v>2000</v>
      </c>
      <c r="I23" s="6">
        <f t="shared" si="10"/>
        <v>2000</v>
      </c>
      <c r="J23" s="6">
        <f t="shared" si="10"/>
        <v>10000</v>
      </c>
      <c r="K23" s="6">
        <f t="shared" si="10"/>
        <v>7000</v>
      </c>
      <c r="L23" s="6">
        <f t="shared" si="10"/>
        <v>6000</v>
      </c>
      <c r="M23" s="6">
        <f t="shared" si="10"/>
        <v>6000</v>
      </c>
      <c r="N23" s="6">
        <f t="shared" si="10"/>
        <v>6000</v>
      </c>
      <c r="O23" s="6">
        <f t="shared" si="10"/>
        <v>6000</v>
      </c>
      <c r="P23" s="6">
        <f t="shared" si="10"/>
        <v>6000</v>
      </c>
    </row>
    <row r="24" spans="3:16">
      <c r="D24" t="s">
        <v>12</v>
      </c>
      <c r="F24" s="6">
        <f>F127</f>
        <v>6908.3958904109586</v>
      </c>
      <c r="G24" s="6">
        <f t="shared" ref="G24:P24" si="11">G127</f>
        <v>6793.1977514234586</v>
      </c>
      <c r="H24" s="6">
        <f t="shared" si="11"/>
        <v>6894.166344240085</v>
      </c>
      <c r="I24" s="6">
        <f t="shared" si="11"/>
        <v>7499.2927688761183</v>
      </c>
      <c r="J24" s="6">
        <f t="shared" si="11"/>
        <v>7557.2317247337614</v>
      </c>
      <c r="K24" s="6">
        <f t="shared" si="11"/>
        <v>8427.7109930428433</v>
      </c>
      <c r="L24" s="6">
        <f t="shared" si="11"/>
        <v>10257.369322568282</v>
      </c>
      <c r="M24" s="6">
        <f t="shared" si="11"/>
        <v>9787.9581636256171</v>
      </c>
      <c r="N24" s="6">
        <f t="shared" si="11"/>
        <v>11858.254546867511</v>
      </c>
      <c r="O24" s="6">
        <f t="shared" si="11"/>
        <v>12758.009006992059</v>
      </c>
      <c r="P24" s="6">
        <f t="shared" si="11"/>
        <v>12617.193110683871</v>
      </c>
    </row>
    <row r="25" spans="3:16" ht="15.75" thickBot="1">
      <c r="E25" s="8" t="s">
        <v>13</v>
      </c>
      <c r="F25" s="9">
        <f>F23+F24</f>
        <v>8538.3958904109586</v>
      </c>
      <c r="G25" s="9">
        <f t="shared" ref="G25:P25" si="12">G23+G24</f>
        <v>8793.1977514234586</v>
      </c>
      <c r="H25" s="9">
        <f t="shared" si="12"/>
        <v>8894.1663442400859</v>
      </c>
      <c r="I25" s="9">
        <f t="shared" si="12"/>
        <v>9499.2927688761192</v>
      </c>
      <c r="J25" s="9">
        <f t="shared" si="12"/>
        <v>17557.231724733763</v>
      </c>
      <c r="K25" s="9">
        <f t="shared" si="12"/>
        <v>15427.710993042843</v>
      </c>
      <c r="L25" s="9">
        <f t="shared" si="12"/>
        <v>16257.369322568282</v>
      </c>
      <c r="M25" s="9">
        <f t="shared" si="12"/>
        <v>15787.958163625617</v>
      </c>
      <c r="N25" s="9">
        <f t="shared" si="12"/>
        <v>17858.254546867509</v>
      </c>
      <c r="O25" s="9">
        <f t="shared" si="12"/>
        <v>18758.009006992059</v>
      </c>
      <c r="P25" s="9">
        <f t="shared" si="12"/>
        <v>18617.193110683871</v>
      </c>
    </row>
    <row r="26" spans="3:16"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3:16">
      <c r="E27" t="s">
        <v>14</v>
      </c>
      <c r="F27" s="6">
        <f>F130</f>
        <v>87743.810575342461</v>
      </c>
      <c r="G27" s="6">
        <f t="shared" ref="G27:P27" si="13">G130</f>
        <v>77542.822104251289</v>
      </c>
      <c r="H27" s="6">
        <f t="shared" si="13"/>
        <v>81801.95150178326</v>
      </c>
      <c r="I27" s="6">
        <f t="shared" si="13"/>
        <v>79196.738137803099</v>
      </c>
      <c r="J27" s="6">
        <f t="shared" si="13"/>
        <v>116518.51848084218</v>
      </c>
      <c r="K27" s="6">
        <f t="shared" si="13"/>
        <v>117203.28371813546</v>
      </c>
      <c r="L27" s="6">
        <f t="shared" si="13"/>
        <v>122322.83504168107</v>
      </c>
      <c r="M27" s="6">
        <f t="shared" si="13"/>
        <v>156829.29283891586</v>
      </c>
      <c r="N27" s="6">
        <f t="shared" si="13"/>
        <v>168833.5846360366</v>
      </c>
      <c r="O27" s="6">
        <f t="shared" si="13"/>
        <v>190119.28325153104</v>
      </c>
      <c r="P27" s="6">
        <f t="shared" si="13"/>
        <v>171680.37869045886</v>
      </c>
    </row>
    <row r="28" spans="3:16">
      <c r="E28" t="s">
        <v>15</v>
      </c>
      <c r="F28" s="6">
        <f>F134</f>
        <v>367</v>
      </c>
      <c r="G28" s="6">
        <f t="shared" ref="G28:P28" si="14">G134</f>
        <v>351.846368818484</v>
      </c>
      <c r="H28" s="6">
        <f t="shared" si="14"/>
        <v>378.30379693633728</v>
      </c>
      <c r="I28" s="6">
        <f t="shared" si="14"/>
        <v>530.89396264246534</v>
      </c>
      <c r="J28" s="6">
        <f t="shared" si="14"/>
        <v>529.67639463985392</v>
      </c>
      <c r="K28" s="6">
        <f t="shared" si="14"/>
        <v>821.14621573032855</v>
      </c>
      <c r="L28" s="6">
        <f t="shared" si="14"/>
        <v>1302.8032331445575</v>
      </c>
      <c r="M28" s="6">
        <f t="shared" si="14"/>
        <v>1108.5024571546164</v>
      </c>
      <c r="N28" s="6">
        <f t="shared" si="14"/>
        <v>1554.9150329907091</v>
      </c>
      <c r="O28" s="6">
        <f t="shared" si="14"/>
        <v>1798.9565256731112</v>
      </c>
      <c r="P28" s="6">
        <f t="shared" si="14"/>
        <v>1873.707536369639</v>
      </c>
    </row>
    <row r="29" spans="3:16"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3:16">
      <c r="E30" t="s">
        <v>16</v>
      </c>
      <c r="F30" s="6">
        <f>F137</f>
        <v>25019.200000000001</v>
      </c>
      <c r="G30" s="6">
        <f t="shared" ref="G30:P30" si="15">G137</f>
        <v>24791.273114257601</v>
      </c>
      <c r="H30" s="6">
        <f t="shared" si="15"/>
        <v>24560.086874049084</v>
      </c>
      <c r="I30" s="6">
        <f t="shared" si="15"/>
        <v>24176.966099177014</v>
      </c>
      <c r="J30" s="6">
        <f t="shared" si="15"/>
        <v>34147.778125795703</v>
      </c>
      <c r="K30" s="6">
        <f t="shared" si="15"/>
        <v>33857.172764395036</v>
      </c>
      <c r="L30" s="6">
        <f t="shared" si="15"/>
        <v>33325.82300278348</v>
      </c>
      <c r="M30" s="6">
        <f t="shared" si="15"/>
        <v>49277.110364518034</v>
      </c>
      <c r="N30" s="6">
        <f t="shared" si="15"/>
        <v>48895.289087525387</v>
      </c>
      <c r="O30" s="6">
        <f t="shared" si="15"/>
        <v>48508.007766271745</v>
      </c>
      <c r="P30" s="6">
        <f t="shared" si="15"/>
        <v>48115.188322124181</v>
      </c>
    </row>
    <row r="31" spans="3:16">
      <c r="E31" t="s">
        <v>60</v>
      </c>
      <c r="F31" s="6">
        <f>F116</f>
        <v>0</v>
      </c>
      <c r="G31" s="6">
        <f t="shared" ref="G31:P31" si="16">G116</f>
        <v>0</v>
      </c>
      <c r="H31" s="6">
        <f t="shared" si="16"/>
        <v>0</v>
      </c>
      <c r="I31" s="6">
        <f t="shared" si="16"/>
        <v>0</v>
      </c>
      <c r="J31" s="6">
        <f t="shared" si="16"/>
        <v>290</v>
      </c>
      <c r="K31" s="6">
        <f t="shared" si="16"/>
        <v>180</v>
      </c>
      <c r="L31" s="6">
        <f t="shared" si="16"/>
        <v>240</v>
      </c>
      <c r="M31" s="6">
        <f t="shared" si="16"/>
        <v>0</v>
      </c>
      <c r="N31" s="6">
        <f t="shared" si="16"/>
        <v>0</v>
      </c>
      <c r="O31" s="6">
        <f t="shared" si="16"/>
        <v>120</v>
      </c>
      <c r="P31" s="6">
        <f t="shared" si="16"/>
        <v>315</v>
      </c>
    </row>
    <row r="32" spans="3:16" ht="15.75" thickBot="1">
      <c r="E32" s="8" t="s">
        <v>64</v>
      </c>
      <c r="F32" s="9">
        <f>F27+F28+F30+F31</f>
        <v>113130.01057534246</v>
      </c>
      <c r="G32" s="9">
        <f t="shared" ref="G32:P32" si="17">G27+G28+G30+G31</f>
        <v>102685.94158732737</v>
      </c>
      <c r="H32" s="9">
        <f t="shared" si="17"/>
        <v>106740.34217276868</v>
      </c>
      <c r="I32" s="9">
        <f t="shared" si="17"/>
        <v>103904.59819962259</v>
      </c>
      <c r="J32" s="9">
        <f t="shared" si="17"/>
        <v>151485.97300127774</v>
      </c>
      <c r="K32" s="9">
        <f t="shared" si="17"/>
        <v>152061.60269826083</v>
      </c>
      <c r="L32" s="9">
        <f t="shared" si="17"/>
        <v>157191.46127760911</v>
      </c>
      <c r="M32" s="9">
        <f t="shared" si="17"/>
        <v>207214.90566058853</v>
      </c>
      <c r="N32" s="9">
        <f t="shared" si="17"/>
        <v>219283.78875655271</v>
      </c>
      <c r="O32" s="9">
        <f t="shared" si="17"/>
        <v>240546.24754347588</v>
      </c>
      <c r="P32" s="9">
        <f t="shared" si="17"/>
        <v>221984.2745489527</v>
      </c>
    </row>
    <row r="33" spans="2:16"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2:16">
      <c r="E34" t="s">
        <v>65</v>
      </c>
      <c r="F34" s="6">
        <f>F164</f>
        <v>19174.791506849317</v>
      </c>
      <c r="G34" s="6">
        <f t="shared" ref="G34:P34" si="18">G164</f>
        <v>20185.278863624157</v>
      </c>
      <c r="H34" s="6">
        <f t="shared" si="18"/>
        <v>21229.22252112392</v>
      </c>
      <c r="I34" s="6">
        <f t="shared" si="18"/>
        <v>22209.274545475229</v>
      </c>
      <c r="J34" s="6">
        <f t="shared" si="18"/>
        <v>23208.933077499041</v>
      </c>
      <c r="K34" s="6">
        <f t="shared" si="18"/>
        <v>24247.57409480432</v>
      </c>
      <c r="L34" s="6">
        <f t="shared" si="18"/>
        <v>25111.834701701591</v>
      </c>
      <c r="M34" s="6">
        <f t="shared" si="18"/>
        <v>26005.082912277561</v>
      </c>
      <c r="N34" s="6">
        <f t="shared" si="18"/>
        <v>27037.770316585076</v>
      </c>
      <c r="O34" s="6">
        <f t="shared" si="18"/>
        <v>28544.94322604682</v>
      </c>
      <c r="P34" s="6">
        <f t="shared" si="18"/>
        <v>30160.406234496582</v>
      </c>
    </row>
    <row r="35" spans="2:16">
      <c r="E35" t="s">
        <v>66</v>
      </c>
      <c r="F35" s="6">
        <f>F150</f>
        <v>95873.957534246583</v>
      </c>
      <c r="G35" s="6">
        <f t="shared" ref="G35:P35" si="19">G150</f>
        <v>95873.957534246583</v>
      </c>
      <c r="H35" s="6">
        <f t="shared" si="19"/>
        <v>95873.957534246583</v>
      </c>
      <c r="I35" s="6">
        <f t="shared" si="19"/>
        <v>95873.957534246583</v>
      </c>
      <c r="J35" s="6">
        <f t="shared" si="19"/>
        <v>95873.957534246583</v>
      </c>
      <c r="K35" s="6">
        <f t="shared" si="19"/>
        <v>95873.957534246583</v>
      </c>
      <c r="L35" s="6">
        <f t="shared" si="19"/>
        <v>95873.957534246583</v>
      </c>
      <c r="M35" s="6">
        <f t="shared" si="19"/>
        <v>175873.95753424658</v>
      </c>
      <c r="N35" s="6">
        <f t="shared" si="19"/>
        <v>175873.95753424658</v>
      </c>
      <c r="O35" s="6">
        <f t="shared" si="19"/>
        <v>175873.95753424658</v>
      </c>
      <c r="P35" s="6">
        <f t="shared" si="19"/>
        <v>175873.95753424658</v>
      </c>
    </row>
    <row r="36" spans="2:16">
      <c r="E36" t="s">
        <v>87</v>
      </c>
      <c r="F36" s="6">
        <f>F156</f>
        <v>76699.166027397267</v>
      </c>
      <c r="G36" s="6">
        <f t="shared" ref="G36:P36" si="20">G156</f>
        <v>86438.544168227119</v>
      </c>
      <c r="H36" s="6">
        <f t="shared" si="20"/>
        <v>96500.384101150368</v>
      </c>
      <c r="I36" s="6">
        <f t="shared" si="20"/>
        <v>105946.41744223854</v>
      </c>
      <c r="J36" s="6">
        <f t="shared" si="20"/>
        <v>115581.42414451059</v>
      </c>
      <c r="K36" s="6">
        <f t="shared" si="20"/>
        <v>125592.15565172952</v>
      </c>
      <c r="L36" s="6">
        <f t="shared" si="20"/>
        <v>133922.15682033516</v>
      </c>
      <c r="M36" s="6">
        <f t="shared" si="20"/>
        <v>142531.54914780144</v>
      </c>
      <c r="N36" s="6">
        <f t="shared" si="20"/>
        <v>152484.89795953131</v>
      </c>
      <c r="O36" s="6">
        <f t="shared" si="20"/>
        <v>167011.47940604558</v>
      </c>
      <c r="P36" s="6">
        <f t="shared" si="20"/>
        <v>182581.79308323155</v>
      </c>
    </row>
    <row r="37" spans="2:16">
      <c r="E37" t="s">
        <v>67</v>
      </c>
      <c r="F37" s="6">
        <f>SUM(F34:F36)</f>
        <v>191747.91506849317</v>
      </c>
      <c r="G37" s="6">
        <f t="shared" ref="G37:P37" si="21">SUM(G34:G36)</f>
        <v>202497.78056609788</v>
      </c>
      <c r="H37" s="6">
        <f t="shared" si="21"/>
        <v>213603.56415652088</v>
      </c>
      <c r="I37" s="6">
        <f t="shared" si="21"/>
        <v>224029.64952196035</v>
      </c>
      <c r="J37" s="6">
        <f t="shared" si="21"/>
        <v>234664.31475625621</v>
      </c>
      <c r="K37" s="6">
        <f t="shared" si="21"/>
        <v>245713.68728078043</v>
      </c>
      <c r="L37" s="6">
        <f t="shared" si="21"/>
        <v>254907.94905628334</v>
      </c>
      <c r="M37" s="6">
        <f t="shared" si="21"/>
        <v>344410.58959432563</v>
      </c>
      <c r="N37" s="6">
        <f t="shared" si="21"/>
        <v>355396.62581036298</v>
      </c>
      <c r="O37" s="6">
        <f t="shared" si="21"/>
        <v>371430.38016633899</v>
      </c>
      <c r="P37" s="6">
        <f t="shared" si="21"/>
        <v>388616.15685197472</v>
      </c>
    </row>
    <row r="38" spans="2:16"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2:16" ht="15.75" thickBot="1">
      <c r="E39" s="11" t="s">
        <v>68</v>
      </c>
      <c r="F39" s="17">
        <f>F25+F32+F37</f>
        <v>313416.32153424656</v>
      </c>
      <c r="G39" s="17">
        <f t="shared" ref="G39:P39" si="22">G25+G32+G37</f>
        <v>313976.91990484868</v>
      </c>
      <c r="H39" s="17">
        <f t="shared" si="22"/>
        <v>329238.07267352962</v>
      </c>
      <c r="I39" s="17">
        <f t="shared" si="22"/>
        <v>337433.54049045907</v>
      </c>
      <c r="J39" s="17">
        <f t="shared" si="22"/>
        <v>403707.51948226767</v>
      </c>
      <c r="K39" s="17">
        <f t="shared" si="22"/>
        <v>413203.00097208412</v>
      </c>
      <c r="L39" s="17">
        <f t="shared" si="22"/>
        <v>428356.77965646074</v>
      </c>
      <c r="M39" s="17">
        <f t="shared" si="22"/>
        <v>567413.45341853984</v>
      </c>
      <c r="N39" s="17">
        <f t="shared" si="22"/>
        <v>592538.66911378317</v>
      </c>
      <c r="O39" s="17">
        <f t="shared" si="22"/>
        <v>630734.63671680691</v>
      </c>
      <c r="P39" s="17">
        <f t="shared" si="22"/>
        <v>629217.6245116113</v>
      </c>
    </row>
    <row r="40" spans="2:16" ht="15.75" thickTop="1">
      <c r="E40" s="18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2:16">
      <c r="E41" t="s">
        <v>103</v>
      </c>
      <c r="F41" s="6">
        <f>F19-F39</f>
        <v>-45.569479452038649</v>
      </c>
      <c r="G41" s="6">
        <f t="shared" ref="G41:P41" si="23">G19-G39</f>
        <v>-3671.116519688745</v>
      </c>
      <c r="H41" s="6">
        <f t="shared" si="23"/>
        <v>-21065.36326324736</v>
      </c>
      <c r="I41" s="6">
        <f t="shared" si="23"/>
        <v>-31965.18163010024</v>
      </c>
      <c r="J41" s="6">
        <f t="shared" si="23"/>
        <v>1496.7593534303014</v>
      </c>
      <c r="K41" s="6">
        <f t="shared" si="23"/>
        <v>-10958.445627283305</v>
      </c>
      <c r="L41" s="6">
        <f t="shared" si="23"/>
        <v>-29292.124288972176</v>
      </c>
      <c r="M41" s="6">
        <f t="shared" si="23"/>
        <v>-8007.6994436584646</v>
      </c>
      <c r="N41" s="6">
        <f t="shared" si="23"/>
        <v>-32876.24132164265</v>
      </c>
      <c r="O41" s="6">
        <f t="shared" si="23"/>
        <v>-74028.482879675226</v>
      </c>
      <c r="P41" s="6">
        <f t="shared" si="23"/>
        <v>-78169.130416503176</v>
      </c>
    </row>
    <row r="42" spans="2:16">
      <c r="F42" s="6">
        <f>-F41</f>
        <v>45.569479452038649</v>
      </c>
      <c r="G42" s="6">
        <f t="shared" ref="G42:P42" si="24">-G41</f>
        <v>3671.116519688745</v>
      </c>
      <c r="H42" s="6">
        <f t="shared" si="24"/>
        <v>21065.36326324736</v>
      </c>
      <c r="I42" s="6">
        <f t="shared" si="24"/>
        <v>31965.18163010024</v>
      </c>
      <c r="J42" s="6">
        <f t="shared" si="24"/>
        <v>-1496.7593534303014</v>
      </c>
      <c r="K42" s="6">
        <f t="shared" si="24"/>
        <v>10958.445627283305</v>
      </c>
      <c r="L42" s="6">
        <f t="shared" si="24"/>
        <v>29292.124288972176</v>
      </c>
      <c r="M42" s="6">
        <f t="shared" si="24"/>
        <v>8007.6994436584646</v>
      </c>
      <c r="N42" s="6">
        <f t="shared" si="24"/>
        <v>32876.24132164265</v>
      </c>
      <c r="O42" s="6">
        <f t="shared" si="24"/>
        <v>74028.482879675226</v>
      </c>
      <c r="P42" s="6">
        <f t="shared" si="24"/>
        <v>78169.130416503176</v>
      </c>
    </row>
    <row r="44" spans="2:16">
      <c r="B44" s="2" t="s">
        <v>17</v>
      </c>
    </row>
    <row r="46" spans="2:16">
      <c r="D46" t="s">
        <v>18</v>
      </c>
      <c r="F46" s="10">
        <f>F83</f>
        <v>124215</v>
      </c>
      <c r="G46" s="10">
        <f t="shared" ref="G46:P46" si="25">G83</f>
        <v>118174.55021185572</v>
      </c>
      <c r="H46" s="10">
        <f t="shared" si="25"/>
        <v>117589.4685876437</v>
      </c>
      <c r="I46" s="10">
        <f t="shared" si="25"/>
        <v>127089.07652376046</v>
      </c>
      <c r="J46" s="10">
        <f t="shared" si="25"/>
        <v>131030.5132319312</v>
      </c>
      <c r="K46" s="10">
        <f t="shared" si="25"/>
        <v>130643.21635841049</v>
      </c>
      <c r="L46" s="10">
        <f t="shared" si="25"/>
        <v>151995.31277985702</v>
      </c>
      <c r="M46" s="10">
        <f t="shared" si="25"/>
        <v>157253.84552817218</v>
      </c>
      <c r="N46" s="10">
        <f t="shared" si="25"/>
        <v>198398.28440188523</v>
      </c>
      <c r="O46" s="10">
        <f t="shared" si="25"/>
        <v>209868.24125569995</v>
      </c>
      <c r="P46" s="10">
        <f t="shared" si="25"/>
        <v>192585.49877398665</v>
      </c>
    </row>
    <row r="47" spans="2:16">
      <c r="D47" t="s">
        <v>19</v>
      </c>
      <c r="F47" s="10">
        <f>F120</f>
        <v>41405</v>
      </c>
      <c r="G47" s="10">
        <f t="shared" ref="G47:P47" si="26">G120</f>
        <v>41011.005589280583</v>
      </c>
      <c r="H47" s="10">
        <f t="shared" si="26"/>
        <v>41698.898720344769</v>
      </c>
      <c r="I47" s="10">
        <f t="shared" si="26"/>
        <v>45666.243028704099</v>
      </c>
      <c r="J47" s="10">
        <f t="shared" si="26"/>
        <v>45634.586260636213</v>
      </c>
      <c r="K47" s="10">
        <f t="shared" si="26"/>
        <v>53212.801608988542</v>
      </c>
      <c r="L47" s="10">
        <f t="shared" si="26"/>
        <v>65735.884061758494</v>
      </c>
      <c r="M47" s="10">
        <f t="shared" si="26"/>
        <v>60684.063886020034</v>
      </c>
      <c r="N47" s="10">
        <f t="shared" si="26"/>
        <v>72290.790857758431</v>
      </c>
      <c r="O47" s="10">
        <f t="shared" si="26"/>
        <v>78635.869667500883</v>
      </c>
      <c r="P47" s="10">
        <f t="shared" si="26"/>
        <v>80579.395945610624</v>
      </c>
    </row>
    <row r="48" spans="2:16" ht="15.75" thickBot="1">
      <c r="E48" s="8" t="s">
        <v>20</v>
      </c>
      <c r="F48" s="15">
        <f>F46-F47</f>
        <v>82810</v>
      </c>
      <c r="G48" s="15">
        <f t="shared" ref="G48:P48" si="27">G46-G47</f>
        <v>77163.544622575137</v>
      </c>
      <c r="H48" s="15">
        <f t="shared" si="27"/>
        <v>75890.569867298938</v>
      </c>
      <c r="I48" s="15">
        <f t="shared" si="27"/>
        <v>81422.833495056373</v>
      </c>
      <c r="J48" s="15">
        <f t="shared" si="27"/>
        <v>85395.926971294975</v>
      </c>
      <c r="K48" s="15">
        <f t="shared" si="27"/>
        <v>77430.414749421936</v>
      </c>
      <c r="L48" s="15">
        <f t="shared" si="27"/>
        <v>86259.428718098527</v>
      </c>
      <c r="M48" s="15">
        <f t="shared" si="27"/>
        <v>96569.781642152142</v>
      </c>
      <c r="N48" s="15">
        <f t="shared" si="27"/>
        <v>126107.4935441268</v>
      </c>
      <c r="O48" s="15">
        <f t="shared" si="27"/>
        <v>131232.37158819905</v>
      </c>
      <c r="P48" s="15">
        <f t="shared" si="27"/>
        <v>112006.10282837602</v>
      </c>
    </row>
    <row r="49" spans="4:16">
      <c r="D49" t="s">
        <v>21</v>
      </c>
      <c r="F49" s="10">
        <f>F123</f>
        <v>18632.25</v>
      </c>
      <c r="G49" s="10">
        <f t="shared" ref="G49:P49" si="28">G123</f>
        <v>18048.551423405843</v>
      </c>
      <c r="H49" s="10">
        <f t="shared" si="28"/>
        <v>18112.29887495724</v>
      </c>
      <c r="I49" s="10">
        <f t="shared" si="28"/>
        <v>19331.780253414909</v>
      </c>
      <c r="J49" s="10">
        <f t="shared" si="28"/>
        <v>19979.316737674908</v>
      </c>
      <c r="K49" s="10">
        <f t="shared" si="28"/>
        <v>20027.21736619544</v>
      </c>
      <c r="L49" s="10">
        <f t="shared" si="28"/>
        <v>23652.119375551014</v>
      </c>
      <c r="M49" s="10">
        <f t="shared" si="28"/>
        <v>24743.364504809688</v>
      </c>
      <c r="N49" s="10">
        <f t="shared" si="28"/>
        <v>31157.939467380183</v>
      </c>
      <c r="O49" s="10">
        <f t="shared" si="28"/>
        <v>32896.512104786903</v>
      </c>
      <c r="P49" s="10">
        <f t="shared" si="28"/>
        <v>29597.245947833642</v>
      </c>
    </row>
    <row r="50" spans="4:16">
      <c r="D50" t="s">
        <v>22</v>
      </c>
      <c r="F50" s="10">
        <f>F101</f>
        <v>13824.773965714287</v>
      </c>
      <c r="G50" s="10">
        <f t="shared" ref="G50:P50" si="29">G101</f>
        <v>14022.468233423999</v>
      </c>
      <c r="H50" s="10">
        <f t="shared" si="29"/>
        <v>14222.989529161963</v>
      </c>
      <c r="I50" s="10">
        <f t="shared" si="29"/>
        <v>15912.663993714692</v>
      </c>
      <c r="J50" s="10">
        <f t="shared" si="29"/>
        <v>17626.500803110528</v>
      </c>
      <c r="K50" s="10">
        <f t="shared" si="29"/>
        <v>17878.559764595007</v>
      </c>
      <c r="L50" s="10">
        <f t="shared" si="29"/>
        <v>20500.110604657286</v>
      </c>
      <c r="M50" s="10">
        <f t="shared" si="29"/>
        <v>23159.14962173246</v>
      </c>
      <c r="N50" s="10">
        <f t="shared" si="29"/>
        <v>23490.325461323231</v>
      </c>
      <c r="O50" s="10">
        <f t="shared" si="29"/>
        <v>23826.237115420157</v>
      </c>
      <c r="P50" s="10">
        <f t="shared" si="29"/>
        <v>24166.952306170668</v>
      </c>
    </row>
    <row r="51" spans="4:16" ht="15.75" thickBot="1">
      <c r="E51" s="8" t="s">
        <v>23</v>
      </c>
      <c r="F51" s="15">
        <f>F48-F49-F50</f>
        <v>50352.976034285712</v>
      </c>
      <c r="G51" s="15">
        <f t="shared" ref="G51:P51" si="30">G48-G49-G50</f>
        <v>45092.524965745295</v>
      </c>
      <c r="H51" s="15">
        <f t="shared" si="30"/>
        <v>43555.281463179737</v>
      </c>
      <c r="I51" s="15">
        <f t="shared" si="30"/>
        <v>46178.389247926774</v>
      </c>
      <c r="J51" s="15">
        <f t="shared" si="30"/>
        <v>47790.109430509547</v>
      </c>
      <c r="K51" s="15">
        <f t="shared" si="30"/>
        <v>39524.637618631488</v>
      </c>
      <c r="L51" s="15">
        <f t="shared" si="30"/>
        <v>42107.198737890227</v>
      </c>
      <c r="M51" s="15">
        <f t="shared" si="30"/>
        <v>48667.267515609987</v>
      </c>
      <c r="N51" s="15">
        <f t="shared" si="30"/>
        <v>71459.228615423388</v>
      </c>
      <c r="O51" s="15">
        <f t="shared" si="30"/>
        <v>74509.622367991993</v>
      </c>
      <c r="P51" s="15">
        <f t="shared" si="30"/>
        <v>58241.904574371714</v>
      </c>
    </row>
    <row r="52" spans="4:16">
      <c r="D52" t="s">
        <v>24</v>
      </c>
      <c r="F52" s="10">
        <f>F113</f>
        <v>2717.3879999999999</v>
      </c>
      <c r="G52" s="10">
        <f t="shared" ref="G52:P52" si="31">G113</f>
        <v>2717.3879999999999</v>
      </c>
      <c r="H52" s="10">
        <f t="shared" si="31"/>
        <v>2818.0320000000002</v>
      </c>
      <c r="I52" s="10">
        <f t="shared" si="31"/>
        <v>2818.0320000000002</v>
      </c>
      <c r="J52" s="10">
        <f t="shared" si="31"/>
        <v>2818.0320000000002</v>
      </c>
      <c r="K52" s="10">
        <f t="shared" si="31"/>
        <v>3019.3199999999997</v>
      </c>
      <c r="L52" s="10">
        <f t="shared" si="31"/>
        <v>3019.3199999999997</v>
      </c>
      <c r="M52" s="10">
        <f t="shared" si="31"/>
        <v>2516.1000000000004</v>
      </c>
      <c r="N52" s="10">
        <f t="shared" si="31"/>
        <v>2616.7439999999997</v>
      </c>
      <c r="O52" s="10">
        <f t="shared" si="31"/>
        <v>2566.422</v>
      </c>
      <c r="P52" s="10">
        <f t="shared" si="31"/>
        <v>2717.3879999999999</v>
      </c>
    </row>
    <row r="53" spans="4:16">
      <c r="D53" t="s">
        <v>25</v>
      </c>
      <c r="F53" s="10">
        <f>F142</f>
        <v>52.944589589041662</v>
      </c>
      <c r="G53" s="10">
        <f t="shared" ref="G53:P53" si="32">G142</f>
        <v>120.70447327851714</v>
      </c>
      <c r="H53" s="10">
        <f t="shared" si="32"/>
        <v>468.35537550000583</v>
      </c>
      <c r="I53" s="10">
        <f t="shared" si="32"/>
        <v>690.15139714864711</v>
      </c>
      <c r="J53" s="10">
        <f t="shared" si="32"/>
        <v>22.488826293195807</v>
      </c>
      <c r="K53" s="10">
        <f t="shared" si="32"/>
        <v>271.23512461493493</v>
      </c>
      <c r="L53" s="10">
        <f t="shared" si="32"/>
        <v>646.44851712316176</v>
      </c>
      <c r="M53" s="10">
        <f t="shared" si="32"/>
        <v>222.86003416211906</v>
      </c>
      <c r="N53" s="10">
        <f t="shared" si="32"/>
        <v>736.68326593967663</v>
      </c>
      <c r="O53" s="10">
        <f t="shared" si="32"/>
        <v>1564.3090754668758</v>
      </c>
      <c r="P53" s="10">
        <f t="shared" si="32"/>
        <v>1640.2000272962821</v>
      </c>
    </row>
    <row r="54" spans="4:16">
      <c r="D54" t="s">
        <v>90</v>
      </c>
      <c r="F54" s="10">
        <f>F132</f>
        <v>5264.6286345205472</v>
      </c>
      <c r="G54" s="10">
        <f t="shared" ref="G54:P54" si="33">G132</f>
        <v>4348.0141748341148</v>
      </c>
      <c r="H54" s="10">
        <f t="shared" si="33"/>
        <v>5503.2224106755657</v>
      </c>
      <c r="I54" s="10">
        <f t="shared" si="33"/>
        <v>4994.3117822494405</v>
      </c>
      <c r="J54" s="10">
        <f t="shared" si="33"/>
        <v>6464.4439393743232</v>
      </c>
      <c r="K54" s="10">
        <f t="shared" si="33"/>
        <v>6415.6502465312715</v>
      </c>
      <c r="L54" s="10">
        <f t="shared" si="33"/>
        <v>6555.7812604442934</v>
      </c>
      <c r="M54" s="10">
        <f t="shared" si="33"/>
        <v>8281.4294685333534</v>
      </c>
      <c r="N54" s="10">
        <f t="shared" si="33"/>
        <v>10728.472951141834</v>
      </c>
      <c r="O54" s="10">
        <f t="shared" si="33"/>
        <v>11095.049568351647</v>
      </c>
      <c r="P54" s="10">
        <f t="shared" si="33"/>
        <v>8321.6537544921339</v>
      </c>
    </row>
    <row r="55" spans="4:16">
      <c r="D55" t="s">
        <v>89</v>
      </c>
      <c r="F55" s="10">
        <f>F146</f>
        <v>81.5</v>
      </c>
      <c r="G55" s="10">
        <f t="shared" ref="G55:P55" si="34">G146</f>
        <v>100</v>
      </c>
      <c r="H55" s="10">
        <f t="shared" si="34"/>
        <v>100</v>
      </c>
      <c r="I55" s="10">
        <f t="shared" si="34"/>
        <v>100</v>
      </c>
      <c r="J55" s="10">
        <f t="shared" si="34"/>
        <v>500</v>
      </c>
      <c r="K55" s="10">
        <f t="shared" si="34"/>
        <v>350</v>
      </c>
      <c r="L55" s="10">
        <f t="shared" si="34"/>
        <v>300</v>
      </c>
      <c r="M55" s="10">
        <f t="shared" si="34"/>
        <v>300</v>
      </c>
      <c r="N55" s="10">
        <f t="shared" si="34"/>
        <v>300</v>
      </c>
      <c r="O55" s="10">
        <f t="shared" si="34"/>
        <v>300</v>
      </c>
      <c r="P55" s="10">
        <f t="shared" si="34"/>
        <v>300</v>
      </c>
    </row>
    <row r="56" spans="4:16" ht="15.75" thickBot="1">
      <c r="E56" s="8" t="s">
        <v>26</v>
      </c>
      <c r="F56" s="15">
        <f>F51+F52+F53-F54-F55</f>
        <v>47777.179989354205</v>
      </c>
      <c r="G56" s="15">
        <f t="shared" ref="G56:P56" si="35">G51+G52+G53-G54-G55</f>
        <v>43482.603264189696</v>
      </c>
      <c r="H56" s="15">
        <f t="shared" si="35"/>
        <v>41238.446428004172</v>
      </c>
      <c r="I56" s="15">
        <f t="shared" si="35"/>
        <v>44592.260862825984</v>
      </c>
      <c r="J56" s="15">
        <f t="shared" si="35"/>
        <v>43666.186317428415</v>
      </c>
      <c r="K56" s="15">
        <f t="shared" si="35"/>
        <v>36049.542496715148</v>
      </c>
      <c r="L56" s="15">
        <f t="shared" si="35"/>
        <v>38917.185994569096</v>
      </c>
      <c r="M56" s="15">
        <f t="shared" si="35"/>
        <v>42824.798081238754</v>
      </c>
      <c r="N56" s="15">
        <f t="shared" si="35"/>
        <v>63784.182930221235</v>
      </c>
      <c r="O56" s="15">
        <f t="shared" si="35"/>
        <v>67245.303875107231</v>
      </c>
      <c r="P56" s="15">
        <f t="shared" si="35"/>
        <v>53977.838847175866</v>
      </c>
    </row>
    <row r="57" spans="4:16">
      <c r="D57" t="s">
        <v>27</v>
      </c>
      <c r="F57" s="10">
        <f>F56*F148</f>
        <v>11944.294997338551</v>
      </c>
      <c r="G57" s="10">
        <f t="shared" ref="G57:P57" si="36">G56*G148</f>
        <v>11751.793005838237</v>
      </c>
      <c r="H57" s="10">
        <f t="shared" si="36"/>
        <v>11449.6310981771</v>
      </c>
      <c r="I57" s="10">
        <f t="shared" si="36"/>
        <v>14207.503050552126</v>
      </c>
      <c r="J57" s="10">
        <f t="shared" si="36"/>
        <v>12096.550533073521</v>
      </c>
      <c r="K57" s="10">
        <f t="shared" si="36"/>
        <v>9780.2231381354595</v>
      </c>
      <c r="L57" s="10">
        <f t="shared" si="36"/>
        <v>11766.784457305524</v>
      </c>
      <c r="M57" s="10">
        <f t="shared" si="36"/>
        <v>11436.123178274793</v>
      </c>
      <c r="N57" s="10">
        <f t="shared" si="36"/>
        <v>17973.456198861193</v>
      </c>
      <c r="O57" s="10">
        <f t="shared" si="36"/>
        <v>18143.084773290844</v>
      </c>
      <c r="P57" s="10">
        <f t="shared" si="36"/>
        <v>14519.778214673446</v>
      </c>
    </row>
    <row r="58" spans="4:16" ht="15.75" thickBot="1">
      <c r="E58" s="8" t="s">
        <v>28</v>
      </c>
      <c r="F58" s="15">
        <f>F56-F57</f>
        <v>35832.88499201565</v>
      </c>
      <c r="G58" s="15">
        <f t="shared" ref="G58:P58" si="37">G56-G57</f>
        <v>31730.810258351459</v>
      </c>
      <c r="H58" s="15">
        <f t="shared" si="37"/>
        <v>29788.81532982707</v>
      </c>
      <c r="I58" s="15">
        <f t="shared" si="37"/>
        <v>30384.757812273856</v>
      </c>
      <c r="J58" s="15">
        <f t="shared" si="37"/>
        <v>31569.635784354894</v>
      </c>
      <c r="K58" s="15">
        <f t="shared" si="37"/>
        <v>26269.319358579691</v>
      </c>
      <c r="L58" s="15">
        <f t="shared" si="37"/>
        <v>27150.401537263569</v>
      </c>
      <c r="M58" s="15">
        <f t="shared" si="37"/>
        <v>31388.674902963961</v>
      </c>
      <c r="N58" s="15">
        <f t="shared" si="37"/>
        <v>45810.726731360046</v>
      </c>
      <c r="O58" s="15">
        <f t="shared" si="37"/>
        <v>49102.219101816387</v>
      </c>
      <c r="P58" s="15">
        <f t="shared" si="37"/>
        <v>39458.06063250242</v>
      </c>
    </row>
    <row r="59" spans="4:16">
      <c r="D59" t="s">
        <v>29</v>
      </c>
      <c r="F59" s="10">
        <f>F165</f>
        <v>3368.2911892494712</v>
      </c>
      <c r="G59" s="10">
        <f t="shared" ref="G59:P59" si="38">G165</f>
        <v>2982.696164285037</v>
      </c>
      <c r="H59" s="10">
        <f t="shared" si="38"/>
        <v>2800.1486410037446</v>
      </c>
      <c r="I59" s="10">
        <f t="shared" si="38"/>
        <v>2856.1672343537425</v>
      </c>
      <c r="J59" s="10">
        <f t="shared" si="38"/>
        <v>2967.5457637293603</v>
      </c>
      <c r="K59" s="10">
        <f t="shared" si="38"/>
        <v>2469.3160197064908</v>
      </c>
      <c r="L59" s="10">
        <f t="shared" si="38"/>
        <v>2552.1377445027756</v>
      </c>
      <c r="M59" s="10">
        <f t="shared" si="38"/>
        <v>2950.5354408786125</v>
      </c>
      <c r="N59" s="10">
        <f t="shared" si="38"/>
        <v>4306.2083127478445</v>
      </c>
      <c r="O59" s="10">
        <f t="shared" si="38"/>
        <v>4615.6085955707404</v>
      </c>
      <c r="P59" s="10">
        <f t="shared" si="38"/>
        <v>3709.0576994552275</v>
      </c>
    </row>
    <row r="60" spans="4:16">
      <c r="E60" t="s">
        <v>30</v>
      </c>
      <c r="F60" s="10">
        <f>F58-F59</f>
        <v>32464.59380276618</v>
      </c>
      <c r="G60" s="10">
        <f t="shared" ref="G60:P60" si="39">G58-G59</f>
        <v>28748.114094066423</v>
      </c>
      <c r="H60" s="10">
        <f t="shared" si="39"/>
        <v>26988.666688823327</v>
      </c>
      <c r="I60" s="10">
        <f t="shared" si="39"/>
        <v>27528.590577920113</v>
      </c>
      <c r="J60" s="10">
        <f t="shared" si="39"/>
        <v>28602.090020625532</v>
      </c>
      <c r="K60" s="10">
        <f t="shared" si="39"/>
        <v>23800.003338873201</v>
      </c>
      <c r="L60" s="10">
        <f t="shared" si="39"/>
        <v>24598.263792760794</v>
      </c>
      <c r="M60" s="10">
        <f t="shared" si="39"/>
        <v>28438.13946208535</v>
      </c>
      <c r="N60" s="10">
        <f t="shared" si="39"/>
        <v>41504.518418612199</v>
      </c>
      <c r="O60" s="10">
        <f t="shared" si="39"/>
        <v>44486.610506245648</v>
      </c>
      <c r="P60" s="10">
        <f t="shared" si="39"/>
        <v>35749.002933047195</v>
      </c>
    </row>
    <row r="61" spans="4:16"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</row>
    <row r="62" spans="4:16">
      <c r="E62" t="s">
        <v>63</v>
      </c>
      <c r="F62" s="10">
        <f>F169</f>
        <v>7400</v>
      </c>
      <c r="G62" s="10">
        <f t="shared" ref="G62:P62" si="40">G169</f>
        <v>7400</v>
      </c>
      <c r="H62" s="10">
        <f t="shared" si="40"/>
        <v>7400</v>
      </c>
      <c r="I62" s="10">
        <f t="shared" si="40"/>
        <v>7400</v>
      </c>
      <c r="J62" s="10">
        <f t="shared" si="40"/>
        <v>7400</v>
      </c>
      <c r="K62" s="10">
        <f t="shared" si="40"/>
        <v>7400</v>
      </c>
      <c r="L62" s="10">
        <f t="shared" si="40"/>
        <v>7400</v>
      </c>
      <c r="M62" s="10">
        <f t="shared" si="40"/>
        <v>9425.6163524319873</v>
      </c>
      <c r="N62" s="10">
        <f t="shared" si="40"/>
        <v>9425.6163524319873</v>
      </c>
      <c r="O62" s="10">
        <f t="shared" si="40"/>
        <v>9425.6163524319873</v>
      </c>
      <c r="P62" s="10">
        <f t="shared" si="40"/>
        <v>9425.6163524319873</v>
      </c>
    </row>
    <row r="63" spans="4:16">
      <c r="E63" t="s">
        <v>85</v>
      </c>
      <c r="F63" s="14">
        <f>F60/F62</f>
        <v>4.3871072706440781</v>
      </c>
      <c r="G63" s="14">
        <f t="shared" ref="G63:P63" si="41">G60/G62</f>
        <v>3.8848802829819489</v>
      </c>
      <c r="H63" s="14">
        <f t="shared" si="41"/>
        <v>3.6471171201112602</v>
      </c>
      <c r="I63" s="14">
        <f t="shared" si="41"/>
        <v>3.7200798078270423</v>
      </c>
      <c r="J63" s="14">
        <f t="shared" si="41"/>
        <v>3.8651473000845313</v>
      </c>
      <c r="K63" s="14">
        <f t="shared" si="41"/>
        <v>3.2162166674152974</v>
      </c>
      <c r="L63" s="14">
        <f t="shared" si="41"/>
        <v>3.3240897017244317</v>
      </c>
      <c r="M63" s="14">
        <f t="shared" si="41"/>
        <v>3.0171119212535924</v>
      </c>
      <c r="N63" s="14">
        <f t="shared" si="41"/>
        <v>4.4033744708804372</v>
      </c>
      <c r="O63" s="14">
        <f t="shared" si="41"/>
        <v>4.7197561244647162</v>
      </c>
      <c r="P63" s="14">
        <f t="shared" si="41"/>
        <v>3.7927496299829002</v>
      </c>
    </row>
    <row r="65" spans="2:16">
      <c r="E65" t="s">
        <v>86</v>
      </c>
      <c r="F65" s="16">
        <f>F162</f>
        <v>22725.215661936323</v>
      </c>
      <c r="G65" s="16">
        <f t="shared" ref="G65:P65" si="42">G162</f>
        <v>18686.274161143174</v>
      </c>
      <c r="H65" s="16">
        <f t="shared" si="42"/>
        <v>17542.633347735162</v>
      </c>
      <c r="I65" s="16">
        <f t="shared" si="42"/>
        <v>17893.583875648073</v>
      </c>
      <c r="J65" s="16">
        <f t="shared" si="42"/>
        <v>18591.358513406598</v>
      </c>
      <c r="K65" s="16">
        <f t="shared" si="42"/>
        <v>15470.00217026758</v>
      </c>
      <c r="L65" s="16">
        <f t="shared" si="42"/>
        <v>15988.871465294516</v>
      </c>
      <c r="M65" s="16">
        <f t="shared" si="42"/>
        <v>18484.790650355477</v>
      </c>
      <c r="N65" s="16">
        <f t="shared" si="42"/>
        <v>26977.93697209793</v>
      </c>
      <c r="O65" s="16">
        <f t="shared" si="42"/>
        <v>28916.296829059673</v>
      </c>
      <c r="P65" s="16">
        <f t="shared" si="42"/>
        <v>23236.851906480679</v>
      </c>
    </row>
    <row r="66" spans="2:16">
      <c r="F66" s="14"/>
    </row>
    <row r="70" spans="2:16">
      <c r="B70" s="2" t="s">
        <v>31</v>
      </c>
    </row>
    <row r="71" spans="2:16" hidden="1" outlineLevel="1">
      <c r="F71" s="3">
        <v>0.04</v>
      </c>
      <c r="G71" s="3">
        <v>0.1</v>
      </c>
      <c r="P71">
        <f ca="1">(P72/F72)^(1/10)-1</f>
        <v>2.3022422452058544E-2</v>
      </c>
    </row>
    <row r="72" spans="2:16" hidden="1" outlineLevel="1">
      <c r="C72" t="s">
        <v>32</v>
      </c>
      <c r="F72">
        <v>1820</v>
      </c>
      <c r="G72">
        <f ca="1">F72*(1+$F$71)+F72*(1+$F$71)*NORMSINV(RAND())*$G$71</f>
        <v>1557.0988051112254</v>
      </c>
      <c r="H72">
        <f ca="1">G72*(1+$F$71)+G72*(1+$F$71)*NORMSINV(RAND())*$G$71</f>
        <v>1767.7771236271949</v>
      </c>
      <c r="I72">
        <f ca="1">H72*(1+$F$71)+H72*(1+$F$71)*NORMSINV(RAND())*$G$71</f>
        <v>1765.5276591661896</v>
      </c>
      <c r="J72">
        <f ca="1">I72*(1+$F$71)+I72*(1+$F$71)*NORMSINV(RAND())*$G$71</f>
        <v>1693.3590853977</v>
      </c>
      <c r="K72">
        <f ca="1">J72*(1+$F$71)+J72*(1+$F$71)*NORMSINV(RAND())*$G$71</f>
        <v>1781.5371097581365</v>
      </c>
      <c r="L72">
        <f ca="1">K72*(1+$F$71)+K72*(1+$F$71)*NORMSINV(RAND())*$G$71</f>
        <v>1970.2587244694798</v>
      </c>
      <c r="M72">
        <f ca="1">L72*(1+$F$71)+L72*(1+$F$71)*NORMSINV(RAND())*$G$71</f>
        <v>2382.4852031013916</v>
      </c>
      <c r="N72">
        <f ca="1">M72*(1+$F$71)+M72*(1+$F$71)*NORMSINV(RAND())*$G$71</f>
        <v>2526.2298035930962</v>
      </c>
      <c r="O72">
        <f ca="1">N72*(1+$F$71)+N72*(1+$F$71)*NORMSINV(RAND())*$G$71</f>
        <v>2488.3423467593047</v>
      </c>
      <c r="P72">
        <f ca="1">O72*(1+$F$71)+O72*(1+$F$71)*NORMSINV(RAND())*$G$71</f>
        <v>2285.1931531350956</v>
      </c>
    </row>
    <row r="73" spans="2:16" hidden="1" outlineLevel="1">
      <c r="G73">
        <f ca="1">G72/F72-1</f>
        <v>-0.14445120598284322</v>
      </c>
      <c r="H73">
        <f ca="1">H72/G72-1</f>
        <v>0.13530183044544852</v>
      </c>
      <c r="I73">
        <f ca="1">I72/H72-1</f>
        <v>-1.2724819384413166E-3</v>
      </c>
      <c r="J73">
        <f ca="1">J72/I72-1</f>
        <v>-4.087649003617011E-2</v>
      </c>
      <c r="K73">
        <f ca="1">K72/J72-1</f>
        <v>5.2072844514090111E-2</v>
      </c>
      <c r="L73">
        <f ca="1">L72/K72-1</f>
        <v>0.10593190210725645</v>
      </c>
      <c r="M73">
        <f ca="1">M72/L72-1</f>
        <v>0.20922454168698557</v>
      </c>
      <c r="N73">
        <f ca="1">N72/M72-1</f>
        <v>6.0333890134799395E-2</v>
      </c>
      <c r="O73">
        <f ca="1">O72/N72-1</f>
        <v>-1.4997628790501816E-2</v>
      </c>
      <c r="P73">
        <f ca="1">P72/O72-1</f>
        <v>-8.164037150626835E-2</v>
      </c>
    </row>
    <row r="74" spans="2:16" collapsed="1">
      <c r="C74" t="s">
        <v>32</v>
      </c>
      <c r="F74" s="4">
        <v>1820</v>
      </c>
      <c r="G74" s="4">
        <v>2115.4307085337855</v>
      </c>
      <c r="H74" s="4">
        <v>2033.6355724902587</v>
      </c>
      <c r="I74" s="4">
        <v>2327.4548866009163</v>
      </c>
      <c r="J74" s="4">
        <v>2615.4297914585932</v>
      </c>
      <c r="K74" s="4">
        <v>3170.9676193907253</v>
      </c>
      <c r="L74" s="4">
        <v>3198.7010817275923</v>
      </c>
      <c r="M74" s="4">
        <v>3416.1895674483853</v>
      </c>
      <c r="N74" s="4">
        <v>2842.8582224226534</v>
      </c>
      <c r="O74" s="4">
        <v>2814.3624734085765</v>
      </c>
      <c r="P74" s="4">
        <v>2884.0932266480677</v>
      </c>
    </row>
    <row r="75" spans="2:16">
      <c r="C75" t="s">
        <v>33</v>
      </c>
      <c r="F75" s="4">
        <v>637</v>
      </c>
      <c r="G75">
        <v>593.62607211826594</v>
      </c>
      <c r="H75">
        <v>567.89637146014059</v>
      </c>
      <c r="I75">
        <v>619.91774669124516</v>
      </c>
      <c r="J75">
        <v>610.90905593954074</v>
      </c>
      <c r="K75">
        <v>657.52860318464923</v>
      </c>
      <c r="L75">
        <v>803.31013709793535</v>
      </c>
      <c r="M75">
        <v>733.01102905719404</v>
      </c>
      <c r="N75">
        <v>871.05789881814837</v>
      </c>
      <c r="O75">
        <v>912.59613511117936</v>
      </c>
      <c r="P75">
        <v>868.32917426853635</v>
      </c>
    </row>
    <row r="77" spans="2:16">
      <c r="C77" t="s">
        <v>34</v>
      </c>
      <c r="F77" s="4">
        <v>2020</v>
      </c>
      <c r="G77" s="4">
        <v>2200</v>
      </c>
      <c r="H77" s="4">
        <v>2400</v>
      </c>
      <c r="I77" s="4">
        <v>2600</v>
      </c>
      <c r="J77" s="4">
        <v>2800</v>
      </c>
      <c r="K77" s="4">
        <v>3400</v>
      </c>
      <c r="L77" s="4">
        <f>K77</f>
        <v>3400</v>
      </c>
      <c r="M77" s="4">
        <v>3900</v>
      </c>
      <c r="N77" s="4">
        <f>M77</f>
        <v>3900</v>
      </c>
      <c r="O77" s="4">
        <f>N77</f>
        <v>3900</v>
      </c>
      <c r="P77" s="4">
        <v>4200</v>
      </c>
    </row>
    <row r="78" spans="2:16">
      <c r="C78" t="s">
        <v>35</v>
      </c>
      <c r="F78">
        <v>600</v>
      </c>
      <c r="G78">
        <f>F78</f>
        <v>600</v>
      </c>
      <c r="H78">
        <f>G78</f>
        <v>600</v>
      </c>
      <c r="I78" s="4">
        <v>800</v>
      </c>
      <c r="J78" s="4">
        <v>800</v>
      </c>
      <c r="K78" s="4">
        <v>800</v>
      </c>
      <c r="L78" s="4">
        <v>1100</v>
      </c>
      <c r="M78" s="4">
        <v>1100</v>
      </c>
      <c r="N78" s="4">
        <v>1100</v>
      </c>
      <c r="O78" s="4">
        <v>1100</v>
      </c>
      <c r="P78" s="4">
        <v>1100</v>
      </c>
    </row>
    <row r="80" spans="2:16">
      <c r="C80" t="s">
        <v>78</v>
      </c>
      <c r="F80">
        <v>13</v>
      </c>
      <c r="G80">
        <f>F80</f>
        <v>13</v>
      </c>
      <c r="H80">
        <f t="shared" ref="H80:P80" si="43">G80</f>
        <v>13</v>
      </c>
      <c r="I80">
        <f t="shared" si="43"/>
        <v>13</v>
      </c>
      <c r="J80">
        <f t="shared" si="43"/>
        <v>13</v>
      </c>
      <c r="K80">
        <f t="shared" si="43"/>
        <v>13</v>
      </c>
      <c r="L80">
        <f t="shared" si="43"/>
        <v>13</v>
      </c>
      <c r="M80">
        <f t="shared" si="43"/>
        <v>13</v>
      </c>
      <c r="N80">
        <f t="shared" si="43"/>
        <v>13</v>
      </c>
      <c r="O80">
        <f t="shared" si="43"/>
        <v>13</v>
      </c>
      <c r="P80">
        <f t="shared" si="43"/>
        <v>13</v>
      </c>
    </row>
    <row r="81" spans="3:16">
      <c r="C81" t="s">
        <v>36</v>
      </c>
      <c r="F81" s="4">
        <v>15</v>
      </c>
      <c r="G81" s="4">
        <v>15.313259378684359</v>
      </c>
      <c r="H81" s="4">
        <v>15.927806888876955</v>
      </c>
      <c r="I81" s="4">
        <v>15.769967647641952</v>
      </c>
      <c r="J81" s="4">
        <v>16.498806410896613</v>
      </c>
      <c r="K81" s="4">
        <v>15.283712575761614</v>
      </c>
      <c r="L81" s="4">
        <v>14.554711308823753</v>
      </c>
      <c r="M81" s="4">
        <v>16.502411527929965</v>
      </c>
      <c r="N81" s="4">
        <v>17.520541990560432</v>
      </c>
      <c r="O81" s="4">
        <v>17.689874244159849</v>
      </c>
      <c r="P81" s="4">
        <v>17.060660375645867</v>
      </c>
    </row>
    <row r="82" spans="3:16">
      <c r="C82" t="s">
        <v>76</v>
      </c>
      <c r="F82" s="4">
        <f>F80*F81</f>
        <v>195</v>
      </c>
      <c r="G82" s="4">
        <f t="shared" ref="G82:P82" si="44">G80*G81</f>
        <v>199.07237192289668</v>
      </c>
      <c r="H82" s="4">
        <f t="shared" si="44"/>
        <v>207.06148955540041</v>
      </c>
      <c r="I82" s="4">
        <f t="shared" si="44"/>
        <v>205.00957941934539</v>
      </c>
      <c r="J82" s="4">
        <f t="shared" si="44"/>
        <v>214.48448334165596</v>
      </c>
      <c r="K82" s="4">
        <f t="shared" si="44"/>
        <v>198.68826348490097</v>
      </c>
      <c r="L82" s="4">
        <f t="shared" si="44"/>
        <v>189.21124701470879</v>
      </c>
      <c r="M82" s="4">
        <f t="shared" si="44"/>
        <v>214.53134986308953</v>
      </c>
      <c r="N82" s="4">
        <f t="shared" si="44"/>
        <v>227.76704587728563</v>
      </c>
      <c r="O82" s="4">
        <f t="shared" si="44"/>
        <v>229.96836517407803</v>
      </c>
      <c r="P82" s="4">
        <f t="shared" si="44"/>
        <v>221.78858488339625</v>
      </c>
    </row>
    <row r="83" spans="3:16">
      <c r="C83" t="s">
        <v>18</v>
      </c>
      <c r="F83" s="4">
        <f>F82*F75</f>
        <v>124215</v>
      </c>
      <c r="G83" s="4">
        <f t="shared" ref="G83:P83" si="45">G82*G75</f>
        <v>118174.55021185572</v>
      </c>
      <c r="H83" s="4">
        <f t="shared" si="45"/>
        <v>117589.4685876437</v>
      </c>
      <c r="I83" s="4">
        <f t="shared" si="45"/>
        <v>127089.07652376046</v>
      </c>
      <c r="J83" s="4">
        <f t="shared" si="45"/>
        <v>131030.5132319312</v>
      </c>
      <c r="K83" s="4">
        <f t="shared" si="45"/>
        <v>130643.21635841049</v>
      </c>
      <c r="L83" s="4">
        <f t="shared" si="45"/>
        <v>151995.31277985702</v>
      </c>
      <c r="M83" s="4">
        <f t="shared" si="45"/>
        <v>157253.84552817218</v>
      </c>
      <c r="N83" s="4">
        <f t="shared" si="45"/>
        <v>198398.28440188523</v>
      </c>
      <c r="O83" s="4">
        <f t="shared" si="45"/>
        <v>209868.24125569995</v>
      </c>
      <c r="P83" s="4">
        <f t="shared" si="45"/>
        <v>192585.49877398665</v>
      </c>
    </row>
    <row r="85" spans="3:16">
      <c r="C85" t="s">
        <v>37</v>
      </c>
      <c r="F85">
        <f>F75/F74</f>
        <v>0.35</v>
      </c>
      <c r="G85">
        <f t="shared" ref="G85:P85" si="46">G75/G74</f>
        <v>0.28061711958871527</v>
      </c>
      <c r="H85">
        <f t="shared" si="46"/>
        <v>0.27925178883684226</v>
      </c>
      <c r="I85">
        <f t="shared" si="46"/>
        <v>0.26635005913974613</v>
      </c>
      <c r="J85">
        <f t="shared" si="46"/>
        <v>0.23357883967469997</v>
      </c>
      <c r="K85">
        <f t="shared" si="46"/>
        <v>0.20735897748176557</v>
      </c>
      <c r="L85">
        <f t="shared" si="46"/>
        <v>0.25113635709407212</v>
      </c>
      <c r="M85">
        <f t="shared" si="46"/>
        <v>0.2145697756476358</v>
      </c>
      <c r="N85">
        <f t="shared" si="46"/>
        <v>0.30640215961098549</v>
      </c>
      <c r="O85">
        <f t="shared" si="46"/>
        <v>0.3242638941265803</v>
      </c>
      <c r="P85">
        <f t="shared" si="46"/>
        <v>0.30107527948315327</v>
      </c>
    </row>
    <row r="86" spans="3:16">
      <c r="C86" t="s">
        <v>38</v>
      </c>
      <c r="F86">
        <f>F78/F77</f>
        <v>0.29702970297029702</v>
      </c>
      <c r="G86">
        <f t="shared" ref="G86:P86" si="47">G78/G77</f>
        <v>0.27272727272727271</v>
      </c>
      <c r="H86">
        <f t="shared" si="47"/>
        <v>0.25</v>
      </c>
      <c r="I86">
        <f t="shared" si="47"/>
        <v>0.30769230769230771</v>
      </c>
      <c r="J86">
        <f t="shared" si="47"/>
        <v>0.2857142857142857</v>
      </c>
      <c r="K86">
        <f t="shared" si="47"/>
        <v>0.23529411764705882</v>
      </c>
      <c r="L86">
        <f t="shared" si="47"/>
        <v>0.3235294117647059</v>
      </c>
      <c r="M86">
        <f t="shared" si="47"/>
        <v>0.28205128205128205</v>
      </c>
      <c r="N86">
        <f t="shared" si="47"/>
        <v>0.28205128205128205</v>
      </c>
      <c r="O86">
        <f t="shared" si="47"/>
        <v>0.28205128205128205</v>
      </c>
      <c r="P86">
        <f t="shared" si="47"/>
        <v>0.26190476190476192</v>
      </c>
    </row>
    <row r="88" spans="3:16">
      <c r="C88" t="s">
        <v>39</v>
      </c>
      <c r="G88">
        <f>G78-F78</f>
        <v>0</v>
      </c>
      <c r="H88">
        <f t="shared" ref="H88:P88" si="48">H78-G78</f>
        <v>0</v>
      </c>
      <c r="I88">
        <f t="shared" si="48"/>
        <v>200</v>
      </c>
      <c r="J88">
        <f t="shared" si="48"/>
        <v>0</v>
      </c>
      <c r="K88">
        <f t="shared" si="48"/>
        <v>0</v>
      </c>
      <c r="L88">
        <f t="shared" si="48"/>
        <v>300</v>
      </c>
      <c r="M88">
        <f t="shared" si="48"/>
        <v>0</v>
      </c>
      <c r="N88">
        <f t="shared" si="48"/>
        <v>0</v>
      </c>
      <c r="O88">
        <f t="shared" si="48"/>
        <v>0</v>
      </c>
      <c r="P88">
        <f t="shared" si="48"/>
        <v>0</v>
      </c>
    </row>
    <row r="89" spans="3:16">
      <c r="C89" t="s">
        <v>40</v>
      </c>
      <c r="G89">
        <v>500</v>
      </c>
      <c r="H89">
        <f>G89*1.02</f>
        <v>510</v>
      </c>
      <c r="I89">
        <f t="shared" ref="I89:P89" si="49">H89*1.02</f>
        <v>520.20000000000005</v>
      </c>
      <c r="J89">
        <f t="shared" si="49"/>
        <v>530.60400000000004</v>
      </c>
      <c r="K89">
        <f t="shared" si="49"/>
        <v>541.21608000000003</v>
      </c>
      <c r="L89">
        <f t="shared" si="49"/>
        <v>552.0404016</v>
      </c>
      <c r="M89">
        <f t="shared" si="49"/>
        <v>563.08120963199997</v>
      </c>
      <c r="N89">
        <f t="shared" si="49"/>
        <v>574.34283382464002</v>
      </c>
      <c r="O89">
        <f t="shared" si="49"/>
        <v>585.82969050113286</v>
      </c>
      <c r="P89">
        <f t="shared" si="49"/>
        <v>597.54628431115555</v>
      </c>
    </row>
    <row r="91" spans="3:16">
      <c r="C91" t="s">
        <v>47</v>
      </c>
      <c r="F91" s="6">
        <v>480432</v>
      </c>
      <c r="G91" s="6">
        <f>F97</f>
        <v>487302.1776</v>
      </c>
      <c r="H91" s="6">
        <f t="shared" ref="H91:P91" si="50">G97</f>
        <v>494270.59873968002</v>
      </c>
      <c r="I91" s="6">
        <f t="shared" si="50"/>
        <v>501338.66830165742</v>
      </c>
      <c r="J91" s="6">
        <f t="shared" si="50"/>
        <v>612547.8112583711</v>
      </c>
      <c r="K91" s="6">
        <f t="shared" si="50"/>
        <v>621307.24495936581</v>
      </c>
      <c r="L91" s="6">
        <f t="shared" si="50"/>
        <v>630191.93856228469</v>
      </c>
      <c r="M91" s="6">
        <f t="shared" si="50"/>
        <v>804815.80376372545</v>
      </c>
      <c r="N91" s="6">
        <f t="shared" si="50"/>
        <v>816324.66975754674</v>
      </c>
      <c r="O91" s="6">
        <f t="shared" si="50"/>
        <v>827998.11253507971</v>
      </c>
      <c r="P91" s="6">
        <f t="shared" si="50"/>
        <v>839838.48554433137</v>
      </c>
    </row>
    <row r="92" spans="3:16">
      <c r="C92" t="s">
        <v>48</v>
      </c>
      <c r="F92" s="3">
        <v>0.01</v>
      </c>
      <c r="G92" s="3">
        <v>0.01</v>
      </c>
      <c r="H92" s="3">
        <v>0.01</v>
      </c>
      <c r="I92" s="3">
        <v>0.01</v>
      </c>
      <c r="J92" s="3">
        <v>0.01</v>
      </c>
      <c r="K92" s="3">
        <v>0.01</v>
      </c>
      <c r="L92" s="3">
        <v>0.01</v>
      </c>
      <c r="M92" s="3">
        <v>0.01</v>
      </c>
      <c r="N92" s="3">
        <v>0.01</v>
      </c>
      <c r="O92" s="3">
        <v>0.01</v>
      </c>
      <c r="P92" s="3">
        <v>0.01</v>
      </c>
    </row>
    <row r="93" spans="3:16">
      <c r="C93" t="s">
        <v>49</v>
      </c>
      <c r="F93" s="4">
        <f>F92*F91</f>
        <v>4804.32</v>
      </c>
      <c r="G93" s="4">
        <f>G92*G91</f>
        <v>4873.0217760000005</v>
      </c>
      <c r="H93" s="4">
        <f t="shared" ref="H93:P93" si="51">H92*H91</f>
        <v>4942.7059873968001</v>
      </c>
      <c r="I93" s="4">
        <f t="shared" si="51"/>
        <v>5013.3866830165744</v>
      </c>
      <c r="J93" s="4">
        <f t="shared" si="51"/>
        <v>6125.4781125837108</v>
      </c>
      <c r="K93" s="4">
        <f t="shared" si="51"/>
        <v>6213.0724495936583</v>
      </c>
      <c r="L93" s="4">
        <f t="shared" si="51"/>
        <v>6301.9193856228467</v>
      </c>
      <c r="M93" s="4">
        <f t="shared" si="51"/>
        <v>8048.1580376372549</v>
      </c>
      <c r="N93" s="4">
        <f t="shared" si="51"/>
        <v>8163.2466975754678</v>
      </c>
      <c r="O93" s="4">
        <f t="shared" si="51"/>
        <v>8279.9811253507978</v>
      </c>
      <c r="P93" s="4">
        <f t="shared" si="51"/>
        <v>8398.3848554433134</v>
      </c>
    </row>
    <row r="94" spans="3:16">
      <c r="C94" t="s">
        <v>50</v>
      </c>
      <c r="F94" s="4">
        <f>F88*F89</f>
        <v>0</v>
      </c>
      <c r="G94" s="4">
        <f>G88*G89</f>
        <v>0</v>
      </c>
      <c r="H94" s="4">
        <f t="shared" ref="H94:P94" si="52">H88*H89</f>
        <v>0</v>
      </c>
      <c r="I94" s="4">
        <f t="shared" si="52"/>
        <v>104040.00000000001</v>
      </c>
      <c r="J94" s="4">
        <f t="shared" si="52"/>
        <v>0</v>
      </c>
      <c r="K94" s="4">
        <f t="shared" si="52"/>
        <v>0</v>
      </c>
      <c r="L94" s="4">
        <f t="shared" si="52"/>
        <v>165612.12048000001</v>
      </c>
      <c r="M94" s="4">
        <f t="shared" si="52"/>
        <v>0</v>
      </c>
      <c r="N94" s="4">
        <f t="shared" si="52"/>
        <v>0</v>
      </c>
      <c r="O94" s="4">
        <f t="shared" si="52"/>
        <v>0</v>
      </c>
      <c r="P94" s="4">
        <f t="shared" si="52"/>
        <v>0</v>
      </c>
    </row>
    <row r="95" spans="3:16">
      <c r="C95" t="s">
        <v>54</v>
      </c>
      <c r="F95" s="7">
        <v>2.4299999999999999E-2</v>
      </c>
      <c r="G95" s="7">
        <v>2.4299999999999999E-2</v>
      </c>
      <c r="H95" s="7">
        <v>2.4299999999999999E-2</v>
      </c>
      <c r="I95" s="7">
        <v>2.4299999999999999E-2</v>
      </c>
      <c r="J95" s="7">
        <v>2.4299999999999999E-2</v>
      </c>
      <c r="K95" s="7">
        <v>2.4299999999999999E-2</v>
      </c>
      <c r="L95" s="7">
        <v>2.4299999999999999E-2</v>
      </c>
      <c r="M95" s="7">
        <v>2.4299999999999999E-2</v>
      </c>
      <c r="N95" s="7">
        <v>2.4299999999999999E-2</v>
      </c>
      <c r="O95" s="7">
        <v>2.4299999999999999E-2</v>
      </c>
      <c r="P95" s="7">
        <v>2.4299999999999999E-2</v>
      </c>
    </row>
    <row r="96" spans="3:16">
      <c r="C96" t="s">
        <v>55</v>
      </c>
      <c r="F96" s="6">
        <f>F95*F91</f>
        <v>11674.497599999999</v>
      </c>
      <c r="G96" s="6">
        <f>G95*G91</f>
        <v>11841.44291568</v>
      </c>
      <c r="H96" s="6">
        <f t="shared" ref="H96:P96" si="53">H95*H91</f>
        <v>12010.775549374224</v>
      </c>
      <c r="I96" s="6">
        <f t="shared" si="53"/>
        <v>12182.529639730275</v>
      </c>
      <c r="J96" s="6">
        <f t="shared" si="53"/>
        <v>14884.911813578417</v>
      </c>
      <c r="K96" s="6">
        <f t="shared" si="53"/>
        <v>15097.766052512588</v>
      </c>
      <c r="L96" s="6">
        <f t="shared" si="53"/>
        <v>15313.664107063518</v>
      </c>
      <c r="M96" s="6">
        <f t="shared" si="53"/>
        <v>19557.024031458528</v>
      </c>
      <c r="N96" s="6">
        <f t="shared" si="53"/>
        <v>19836.689475108386</v>
      </c>
      <c r="O96" s="6">
        <f t="shared" si="53"/>
        <v>20120.354134602436</v>
      </c>
      <c r="P96" s="6">
        <f t="shared" si="53"/>
        <v>20408.075198727252</v>
      </c>
    </row>
    <row r="97" spans="3:16">
      <c r="C97" t="s">
        <v>51</v>
      </c>
      <c r="F97" s="6">
        <f>F91-F93+F94+F96</f>
        <v>487302.1776</v>
      </c>
      <c r="G97" s="6">
        <f>G91-G93+G94+G96</f>
        <v>494270.59873968002</v>
      </c>
      <c r="H97" s="6">
        <f t="shared" ref="H97:P97" si="54">H91-H93+H94+H96</f>
        <v>501338.66830165742</v>
      </c>
      <c r="I97" s="6">
        <f t="shared" si="54"/>
        <v>612547.8112583711</v>
      </c>
      <c r="J97" s="6">
        <f t="shared" si="54"/>
        <v>621307.24495936581</v>
      </c>
      <c r="K97" s="6">
        <f t="shared" si="54"/>
        <v>630191.93856228469</v>
      </c>
      <c r="L97" s="6">
        <f t="shared" si="54"/>
        <v>804815.80376372545</v>
      </c>
      <c r="M97" s="6">
        <f t="shared" si="54"/>
        <v>816324.66975754674</v>
      </c>
      <c r="N97" s="6">
        <f t="shared" si="54"/>
        <v>827998.11253507971</v>
      </c>
      <c r="O97" s="6">
        <f t="shared" si="54"/>
        <v>839838.48554433137</v>
      </c>
      <c r="P97" s="6">
        <f t="shared" si="54"/>
        <v>851848.17588761542</v>
      </c>
    </row>
    <row r="99" spans="3:16">
      <c r="C99" t="s">
        <v>52</v>
      </c>
      <c r="F99">
        <v>35</v>
      </c>
      <c r="G99">
        <v>35</v>
      </c>
      <c r="H99">
        <v>35</v>
      </c>
      <c r="I99">
        <v>35</v>
      </c>
      <c r="J99">
        <v>35</v>
      </c>
      <c r="K99">
        <v>35</v>
      </c>
      <c r="L99">
        <v>35</v>
      </c>
      <c r="M99">
        <v>35</v>
      </c>
      <c r="N99">
        <v>35</v>
      </c>
      <c r="O99">
        <v>35</v>
      </c>
      <c r="P99">
        <v>35</v>
      </c>
    </row>
    <row r="100" spans="3:16">
      <c r="C100" t="s">
        <v>53</v>
      </c>
      <c r="F100" s="7">
        <f>1/F99</f>
        <v>2.8571428571428571E-2</v>
      </c>
      <c r="G100" s="7">
        <f t="shared" ref="G100:P100" si="55">1/G99</f>
        <v>2.8571428571428571E-2</v>
      </c>
      <c r="H100" s="7">
        <f t="shared" si="55"/>
        <v>2.8571428571428571E-2</v>
      </c>
      <c r="I100" s="7">
        <f t="shared" si="55"/>
        <v>2.8571428571428571E-2</v>
      </c>
      <c r="J100" s="7">
        <f t="shared" si="55"/>
        <v>2.8571428571428571E-2</v>
      </c>
      <c r="K100" s="7">
        <f t="shared" si="55"/>
        <v>2.8571428571428571E-2</v>
      </c>
      <c r="L100" s="7">
        <f t="shared" si="55"/>
        <v>2.8571428571428571E-2</v>
      </c>
      <c r="M100" s="7">
        <f t="shared" si="55"/>
        <v>2.8571428571428571E-2</v>
      </c>
      <c r="N100" s="7">
        <f t="shared" si="55"/>
        <v>2.8571428571428571E-2</v>
      </c>
      <c r="O100" s="7">
        <f t="shared" si="55"/>
        <v>2.8571428571428571E-2</v>
      </c>
      <c r="P100" s="7">
        <f t="shared" si="55"/>
        <v>2.8571428571428571E-2</v>
      </c>
    </row>
    <row r="101" spans="3:16">
      <c r="C101" t="s">
        <v>56</v>
      </c>
      <c r="F101" s="4">
        <f>F100*AVERAGE(F97,F91)</f>
        <v>13824.773965714287</v>
      </c>
      <c r="G101" s="4">
        <f t="shared" ref="G101:P101" si="56">G100*AVERAGE(G97,G91)</f>
        <v>14022.468233423999</v>
      </c>
      <c r="H101" s="4">
        <f t="shared" si="56"/>
        <v>14222.989529161963</v>
      </c>
      <c r="I101" s="4">
        <f t="shared" si="56"/>
        <v>15912.663993714692</v>
      </c>
      <c r="J101" s="4">
        <f t="shared" si="56"/>
        <v>17626.500803110528</v>
      </c>
      <c r="K101" s="4">
        <f t="shared" si="56"/>
        <v>17878.559764595007</v>
      </c>
      <c r="L101" s="4">
        <f t="shared" si="56"/>
        <v>20500.110604657286</v>
      </c>
      <c r="M101" s="4">
        <f t="shared" si="56"/>
        <v>23159.14962173246</v>
      </c>
      <c r="N101" s="4">
        <f t="shared" si="56"/>
        <v>23490.325461323231</v>
      </c>
      <c r="O101" s="4">
        <f t="shared" si="56"/>
        <v>23826.237115420157</v>
      </c>
      <c r="P101" s="4">
        <f t="shared" si="56"/>
        <v>24166.952306170668</v>
      </c>
    </row>
    <row r="102" spans="3:16"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  <row r="103" spans="3:16">
      <c r="C103" t="s">
        <v>6</v>
      </c>
      <c r="F103" s="6">
        <v>230240</v>
      </c>
      <c r="G103" s="6">
        <f>F103+G101-G93</f>
        <v>239389.446457424</v>
      </c>
      <c r="H103" s="6">
        <f t="shared" ref="H103:P103" si="57">G103+H101-H93</f>
        <v>248669.72999918918</v>
      </c>
      <c r="I103" s="6">
        <f t="shared" si="57"/>
        <v>259569.0073098873</v>
      </c>
      <c r="J103" s="6">
        <f t="shared" si="57"/>
        <v>271070.03000041412</v>
      </c>
      <c r="K103" s="6">
        <f t="shared" si="57"/>
        <v>282735.51731541549</v>
      </c>
      <c r="L103" s="6">
        <f t="shared" si="57"/>
        <v>296933.70853444992</v>
      </c>
      <c r="M103" s="6">
        <f t="shared" si="57"/>
        <v>312044.70011854515</v>
      </c>
      <c r="N103" s="6">
        <f t="shared" si="57"/>
        <v>327371.77888229291</v>
      </c>
      <c r="O103" s="6">
        <f t="shared" si="57"/>
        <v>342918.03487236227</v>
      </c>
      <c r="P103" s="6">
        <f t="shared" si="57"/>
        <v>358686.60232308961</v>
      </c>
    </row>
    <row r="105" spans="3:16">
      <c r="C105" t="s">
        <v>41</v>
      </c>
      <c r="G105" s="6">
        <f>G88*G89</f>
        <v>0</v>
      </c>
      <c r="H105" s="6">
        <f t="shared" ref="H105:P105" si="58">H88*H89</f>
        <v>0</v>
      </c>
      <c r="I105" s="6">
        <f t="shared" si="58"/>
        <v>104040.00000000001</v>
      </c>
      <c r="J105" s="6">
        <f t="shared" si="58"/>
        <v>0</v>
      </c>
      <c r="K105" s="6">
        <f t="shared" si="58"/>
        <v>0</v>
      </c>
      <c r="L105" s="6">
        <f t="shared" si="58"/>
        <v>165612.12048000001</v>
      </c>
      <c r="M105" s="6">
        <f t="shared" si="58"/>
        <v>0</v>
      </c>
      <c r="N105" s="6">
        <f t="shared" si="58"/>
        <v>0</v>
      </c>
      <c r="O105" s="6">
        <f t="shared" si="58"/>
        <v>0</v>
      </c>
      <c r="P105" s="6">
        <f t="shared" si="58"/>
        <v>0</v>
      </c>
    </row>
    <row r="106" spans="3:16">
      <c r="C106" t="s">
        <v>42</v>
      </c>
      <c r="G106" s="3">
        <v>0.06</v>
      </c>
      <c r="H106" s="3">
        <v>0.06</v>
      </c>
      <c r="I106" s="3">
        <v>0.06</v>
      </c>
      <c r="J106" s="3">
        <v>0.06</v>
      </c>
      <c r="K106" s="3">
        <v>0.06</v>
      </c>
      <c r="L106" s="3">
        <v>0.06</v>
      </c>
      <c r="M106" s="3">
        <v>0.06</v>
      </c>
      <c r="N106" s="3">
        <v>0.06</v>
      </c>
      <c r="O106" s="3">
        <v>0.06</v>
      </c>
      <c r="P106" s="3">
        <v>0.06</v>
      </c>
    </row>
    <row r="108" spans="3:16">
      <c r="C108" t="s">
        <v>43</v>
      </c>
      <c r="F108" s="4">
        <v>30</v>
      </c>
      <c r="G108" s="4">
        <v>29.983335207491375</v>
      </c>
      <c r="H108" s="4">
        <v>30.071899858518879</v>
      </c>
      <c r="I108" s="4">
        <v>30.112693931613759</v>
      </c>
      <c r="J108" s="4">
        <v>30.039711912867347</v>
      </c>
      <c r="K108" s="4">
        <v>30.000460342629385</v>
      </c>
      <c r="L108" s="4">
        <v>29.884141705471251</v>
      </c>
      <c r="M108" s="4">
        <v>29.820347364065736</v>
      </c>
      <c r="N108" s="4">
        <v>29.839690985118349</v>
      </c>
      <c r="O108" s="4">
        <v>29.751760462351527</v>
      </c>
      <c r="P108" s="4">
        <v>29.799018433086189</v>
      </c>
    </row>
    <row r="109" spans="3:16">
      <c r="C109" t="s">
        <v>44</v>
      </c>
      <c r="F109" s="13">
        <f>F108/365</f>
        <v>8.2191780821917804E-2</v>
      </c>
      <c r="G109" s="13">
        <f>G108/365</f>
        <v>8.2146123856140757E-2</v>
      </c>
      <c r="H109" s="13">
        <f>H108/365</f>
        <v>8.2388766735668167E-2</v>
      </c>
      <c r="I109" s="13">
        <f>I108/365</f>
        <v>8.2500531319489756E-2</v>
      </c>
      <c r="J109" s="13">
        <f>J108/365</f>
        <v>8.230058058319821E-2</v>
      </c>
      <c r="K109" s="13">
        <f>K108/365</f>
        <v>8.2193042034601052E-2</v>
      </c>
      <c r="L109" s="13">
        <f>L108/365</f>
        <v>8.1874360836907537E-2</v>
      </c>
      <c r="M109" s="13">
        <f>M108/365</f>
        <v>8.1699581819358186E-2</v>
      </c>
      <c r="N109" s="13">
        <f>N108/365</f>
        <v>8.1752578041420138E-2</v>
      </c>
      <c r="O109" s="13">
        <f>O108/365</f>
        <v>8.1511672499593221E-2</v>
      </c>
      <c r="P109" s="13">
        <f>P108/365</f>
        <v>8.1641146392016958E-2</v>
      </c>
    </row>
    <row r="110" spans="3:16">
      <c r="C110" t="s">
        <v>45</v>
      </c>
      <c r="F110" s="4">
        <f>F109*F83</f>
        <v>10209.452054794519</v>
      </c>
      <c r="G110" s="4">
        <f>G109*G83</f>
        <v>9707.5812383468256</v>
      </c>
      <c r="H110" s="4">
        <f>H109*H83</f>
        <v>9688.0512980385556</v>
      </c>
      <c r="I110" s="4">
        <f>I109*I83</f>
        <v>10484.916338113531</v>
      </c>
      <c r="J110" s="4">
        <f>J109*J83</f>
        <v>10783.887313102372</v>
      </c>
      <c r="K110" s="4">
        <f>K109*K83</f>
        <v>10737.963373682313</v>
      </c>
      <c r="L110" s="4">
        <f>L109*L83</f>
        <v>12444.519084056637</v>
      </c>
      <c r="M110" s="4">
        <f>M109*M83</f>
        <v>12847.573419137616</v>
      </c>
      <c r="N110" s="4">
        <f>N109*N83</f>
        <v>16219.57122884899</v>
      </c>
      <c r="O110" s="4">
        <f>O109*O83</f>
        <v>17106.711349300233</v>
      </c>
      <c r="P110" s="4">
        <f>P109*P83</f>
        <v>15722.900898386646</v>
      </c>
    </row>
    <row r="112" spans="3:16">
      <c r="C112" t="s">
        <v>61</v>
      </c>
      <c r="F112" s="6">
        <v>50322</v>
      </c>
      <c r="G112" s="6">
        <v>50322</v>
      </c>
      <c r="H112" s="6">
        <v>50322</v>
      </c>
      <c r="I112" s="6">
        <v>50322</v>
      </c>
      <c r="J112" s="6">
        <v>50322</v>
      </c>
      <c r="K112" s="6">
        <v>50322</v>
      </c>
      <c r="L112" s="6">
        <v>50322</v>
      </c>
      <c r="M112" s="6">
        <v>50322</v>
      </c>
      <c r="N112" s="6">
        <v>50322</v>
      </c>
      <c r="O112" s="6">
        <v>50322</v>
      </c>
      <c r="P112" s="6">
        <v>50322</v>
      </c>
    </row>
    <row r="113" spans="3:16">
      <c r="C113" t="s">
        <v>62</v>
      </c>
      <c r="F113">
        <f>F112*0.054</f>
        <v>2717.3879999999999</v>
      </c>
      <c r="G113">
        <f t="shared" ref="G113" si="59">G112*0.054</f>
        <v>2717.3879999999999</v>
      </c>
      <c r="H113">
        <f>H112*0.056</f>
        <v>2818.0320000000002</v>
      </c>
      <c r="I113">
        <f t="shared" ref="I113:J113" si="60">I112*0.056</f>
        <v>2818.0320000000002</v>
      </c>
      <c r="J113">
        <f t="shared" si="60"/>
        <v>2818.0320000000002</v>
      </c>
      <c r="K113">
        <f>K112*0.06</f>
        <v>3019.3199999999997</v>
      </c>
      <c r="L113">
        <f t="shared" ref="L113" si="61">L112*0.06</f>
        <v>3019.3199999999997</v>
      </c>
      <c r="M113">
        <f>M112*0.05</f>
        <v>2516.1000000000004</v>
      </c>
      <c r="N113">
        <f t="shared" ref="N113" si="62">N112*0.052</f>
        <v>2616.7439999999997</v>
      </c>
      <c r="O113">
        <f>O112*0.051</f>
        <v>2566.422</v>
      </c>
      <c r="P113">
        <f>P112*0.054</f>
        <v>2717.3879999999999</v>
      </c>
    </row>
    <row r="115" spans="3:16">
      <c r="C115" t="s">
        <v>9</v>
      </c>
      <c r="F115">
        <v>0</v>
      </c>
      <c r="G115">
        <v>0</v>
      </c>
      <c r="H115">
        <v>210</v>
      </c>
      <c r="I115">
        <v>350</v>
      </c>
      <c r="J115">
        <v>0</v>
      </c>
      <c r="K115">
        <v>0</v>
      </c>
      <c r="L115">
        <v>0</v>
      </c>
      <c r="M115">
        <v>320</v>
      </c>
      <c r="N115">
        <v>200</v>
      </c>
      <c r="O115">
        <v>0</v>
      </c>
      <c r="P115">
        <v>0</v>
      </c>
    </row>
    <row r="116" spans="3:16">
      <c r="C116" t="s">
        <v>60</v>
      </c>
      <c r="F116">
        <v>0</v>
      </c>
      <c r="G116">
        <v>0</v>
      </c>
      <c r="H116">
        <v>0</v>
      </c>
      <c r="I116">
        <v>0</v>
      </c>
      <c r="J116">
        <v>290</v>
      </c>
      <c r="K116">
        <v>180</v>
      </c>
      <c r="L116">
        <v>240</v>
      </c>
      <c r="M116">
        <v>0</v>
      </c>
      <c r="N116">
        <v>0</v>
      </c>
      <c r="O116">
        <v>120</v>
      </c>
      <c r="P116">
        <v>315</v>
      </c>
    </row>
    <row r="118" spans="3:16">
      <c r="C118" t="s">
        <v>69</v>
      </c>
      <c r="F118" s="4">
        <v>5</v>
      </c>
      <c r="G118" s="4">
        <v>5.3142759151058145</v>
      </c>
      <c r="H118" s="4">
        <v>5.6482269566637111</v>
      </c>
      <c r="I118" s="4">
        <v>5.6665387368471354</v>
      </c>
      <c r="J118" s="4">
        <v>5.7461135256556322</v>
      </c>
      <c r="K118" s="4">
        <v>6.2252690021929977</v>
      </c>
      <c r="L118" s="4">
        <v>6.2947126306121044</v>
      </c>
      <c r="M118" s="4">
        <v>6.3682601342482759</v>
      </c>
      <c r="N118" s="4">
        <v>6.3839959129311081</v>
      </c>
      <c r="O118" s="4">
        <v>6.6282475003132655</v>
      </c>
      <c r="P118" s="4">
        <v>7.1383241015260168</v>
      </c>
    </row>
    <row r="119" spans="3:16">
      <c r="C119" t="s">
        <v>77</v>
      </c>
      <c r="F119" s="4">
        <f>F118*F80</f>
        <v>65</v>
      </c>
      <c r="G119" s="4">
        <f t="shared" ref="G119:P119" si="63">G118*G80</f>
        <v>69.085586896375588</v>
      </c>
      <c r="H119" s="4">
        <f t="shared" si="63"/>
        <v>73.426950436628246</v>
      </c>
      <c r="I119" s="4">
        <f t="shared" si="63"/>
        <v>73.665003579012762</v>
      </c>
      <c r="J119" s="4">
        <f t="shared" si="63"/>
        <v>74.699475833523223</v>
      </c>
      <c r="K119" s="4">
        <f t="shared" si="63"/>
        <v>80.928497028508971</v>
      </c>
      <c r="L119" s="4">
        <f t="shared" si="63"/>
        <v>81.831264197957353</v>
      </c>
      <c r="M119" s="4">
        <f t="shared" si="63"/>
        <v>82.787381745227592</v>
      </c>
      <c r="N119" s="4">
        <f t="shared" si="63"/>
        <v>82.991946868104407</v>
      </c>
      <c r="O119" s="4">
        <f t="shared" si="63"/>
        <v>86.167217504072454</v>
      </c>
      <c r="P119" s="4">
        <f t="shared" si="63"/>
        <v>92.798213319838226</v>
      </c>
    </row>
    <row r="120" spans="3:16">
      <c r="C120" t="s">
        <v>70</v>
      </c>
      <c r="F120" s="4">
        <f>F119*F75</f>
        <v>41405</v>
      </c>
      <c r="G120" s="4">
        <f t="shared" ref="G120:P120" si="64">G119*G75</f>
        <v>41011.005589280583</v>
      </c>
      <c r="H120" s="4">
        <f t="shared" si="64"/>
        <v>41698.898720344769</v>
      </c>
      <c r="I120" s="4">
        <f t="shared" si="64"/>
        <v>45666.243028704099</v>
      </c>
      <c r="J120" s="4">
        <f t="shared" si="64"/>
        <v>45634.586260636213</v>
      </c>
      <c r="K120" s="4">
        <f t="shared" si="64"/>
        <v>53212.801608988542</v>
      </c>
      <c r="L120" s="4">
        <f t="shared" si="64"/>
        <v>65735.884061758494</v>
      </c>
      <c r="M120" s="4">
        <f t="shared" si="64"/>
        <v>60684.063886020034</v>
      </c>
      <c r="N120" s="4">
        <f t="shared" si="64"/>
        <v>72290.790857758431</v>
      </c>
      <c r="O120" s="4">
        <f t="shared" si="64"/>
        <v>78635.869667500883</v>
      </c>
      <c r="P120" s="4">
        <f t="shared" si="64"/>
        <v>80579.395945610624</v>
      </c>
    </row>
    <row r="121" spans="3:16"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</row>
    <row r="122" spans="3:16">
      <c r="C122" t="s">
        <v>74</v>
      </c>
      <c r="F122" s="3">
        <v>0.15</v>
      </c>
      <c r="G122" s="3">
        <v>0.15272790453654836</v>
      </c>
      <c r="H122" s="3">
        <v>0.15402994071239881</v>
      </c>
      <c r="I122" s="3">
        <v>0.15211205228799232</v>
      </c>
      <c r="J122" s="3">
        <v>0.15247835214008831</v>
      </c>
      <c r="K122" s="3">
        <v>0.15329703236371781</v>
      </c>
      <c r="L122" s="3">
        <v>0.15561084709110504</v>
      </c>
      <c r="M122" s="3">
        <v>0.15734664180518809</v>
      </c>
      <c r="N122" s="3">
        <v>0.15704742387925666</v>
      </c>
      <c r="O122" s="3">
        <v>0.1567484051324676</v>
      </c>
      <c r="P122" s="3">
        <v>0.15368366848102205</v>
      </c>
    </row>
    <row r="123" spans="3:16">
      <c r="C123" t="s">
        <v>75</v>
      </c>
      <c r="F123" s="4">
        <f>F122*F83</f>
        <v>18632.25</v>
      </c>
      <c r="G123" s="4">
        <f t="shared" ref="G123:P123" si="65">G122*G83</f>
        <v>18048.551423405843</v>
      </c>
      <c r="H123" s="4">
        <f t="shared" si="65"/>
        <v>18112.29887495724</v>
      </c>
      <c r="I123" s="4">
        <f t="shared" si="65"/>
        <v>19331.780253414909</v>
      </c>
      <c r="J123" s="4">
        <f t="shared" si="65"/>
        <v>19979.316737674908</v>
      </c>
      <c r="K123" s="4">
        <f t="shared" si="65"/>
        <v>20027.21736619544</v>
      </c>
      <c r="L123" s="4">
        <f t="shared" si="65"/>
        <v>23652.119375551014</v>
      </c>
      <c r="M123" s="4">
        <f t="shared" si="65"/>
        <v>24743.364504809688</v>
      </c>
      <c r="N123" s="4">
        <f t="shared" si="65"/>
        <v>31157.939467380183</v>
      </c>
      <c r="O123" s="4">
        <f t="shared" si="65"/>
        <v>32896.512104786903</v>
      </c>
      <c r="P123" s="4">
        <f t="shared" si="65"/>
        <v>29597.245947833642</v>
      </c>
    </row>
    <row r="125" spans="3:16">
      <c r="C125" t="s">
        <v>72</v>
      </c>
      <c r="F125" s="4">
        <f>F108+12</f>
        <v>42</v>
      </c>
      <c r="G125" s="4">
        <f t="shared" ref="G125:P125" si="66">G108+12</f>
        <v>41.983335207491379</v>
      </c>
      <c r="H125" s="4">
        <f t="shared" si="66"/>
        <v>42.071899858518876</v>
      </c>
      <c r="I125" s="4">
        <f t="shared" si="66"/>
        <v>42.112693931613762</v>
      </c>
      <c r="J125" s="4">
        <f t="shared" si="66"/>
        <v>42.039711912867347</v>
      </c>
      <c r="K125" s="4">
        <f t="shared" si="66"/>
        <v>42.000460342629381</v>
      </c>
      <c r="L125" s="4">
        <f t="shared" si="66"/>
        <v>41.884141705471251</v>
      </c>
      <c r="M125" s="4">
        <f t="shared" si="66"/>
        <v>41.820347364065739</v>
      </c>
      <c r="N125" s="4">
        <f t="shared" si="66"/>
        <v>41.839690985118352</v>
      </c>
      <c r="O125" s="4">
        <f t="shared" si="66"/>
        <v>41.751760462351527</v>
      </c>
      <c r="P125" s="4">
        <f t="shared" si="66"/>
        <v>41.799018433086189</v>
      </c>
    </row>
    <row r="126" spans="3:16">
      <c r="C126" t="s">
        <v>71</v>
      </c>
      <c r="F126" s="3">
        <f>F125/365</f>
        <v>0.11506849315068493</v>
      </c>
      <c r="G126" s="3">
        <f t="shared" ref="G126:P126" si="67">G125/365</f>
        <v>0.11502283618490788</v>
      </c>
      <c r="H126" s="3">
        <f t="shared" si="67"/>
        <v>0.11526547906443528</v>
      </c>
      <c r="I126" s="3">
        <f t="shared" si="67"/>
        <v>0.11537724364825688</v>
      </c>
      <c r="J126" s="3">
        <f t="shared" si="67"/>
        <v>0.11517729291196534</v>
      </c>
      <c r="K126" s="3">
        <f t="shared" si="67"/>
        <v>0.11506975436336817</v>
      </c>
      <c r="L126" s="3">
        <f t="shared" si="67"/>
        <v>0.11475107316567466</v>
      </c>
      <c r="M126" s="3">
        <f t="shared" si="67"/>
        <v>0.11457629414812531</v>
      </c>
      <c r="N126" s="3">
        <f t="shared" si="67"/>
        <v>0.11462929037018726</v>
      </c>
      <c r="O126" s="3">
        <f t="shared" si="67"/>
        <v>0.11438838482836035</v>
      </c>
      <c r="P126" s="3">
        <f t="shared" si="67"/>
        <v>0.11451785872078409</v>
      </c>
    </row>
    <row r="127" spans="3:16">
      <c r="C127" t="s">
        <v>73</v>
      </c>
      <c r="F127" s="4">
        <f>F126*(F120+F123)</f>
        <v>6908.3958904109586</v>
      </c>
      <c r="G127" s="4">
        <f t="shared" ref="G127:P127" si="68">G126*(G120+G123)</f>
        <v>6793.1977514234586</v>
      </c>
      <c r="H127" s="4">
        <f t="shared" si="68"/>
        <v>6894.166344240085</v>
      </c>
      <c r="I127" s="4">
        <f t="shared" si="68"/>
        <v>7499.2927688761183</v>
      </c>
      <c r="J127" s="4">
        <f t="shared" si="68"/>
        <v>7557.2317247337614</v>
      </c>
      <c r="K127" s="4">
        <f t="shared" si="68"/>
        <v>8427.7109930428433</v>
      </c>
      <c r="L127" s="4">
        <f t="shared" si="68"/>
        <v>10257.369322568282</v>
      </c>
      <c r="M127" s="4">
        <f t="shared" si="68"/>
        <v>9787.9581636256171</v>
      </c>
      <c r="N127" s="4">
        <f t="shared" si="68"/>
        <v>11858.254546867511</v>
      </c>
      <c r="O127" s="4">
        <f t="shared" si="68"/>
        <v>12758.009006992059</v>
      </c>
      <c r="P127" s="4">
        <f t="shared" si="68"/>
        <v>12617.193110683871</v>
      </c>
    </row>
    <row r="129" spans="3:16">
      <c r="C129" t="s">
        <v>79</v>
      </c>
      <c r="F129" s="4">
        <v>0.2</v>
      </c>
      <c r="G129" s="4">
        <v>0.17849401935198894</v>
      </c>
      <c r="H129" s="4">
        <v>0.18960136175012998</v>
      </c>
      <c r="I129" s="4">
        <v>0.18518807931828787</v>
      </c>
      <c r="J129" s="4">
        <v>0.20539643223843798</v>
      </c>
      <c r="K129" s="4">
        <v>0.20812371507546795</v>
      </c>
      <c r="L129" s="4">
        <v>0.21894560800114149</v>
      </c>
      <c r="M129" s="4">
        <v>0.20024985917716978</v>
      </c>
      <c r="N129" s="4">
        <v>0.21547885226620633</v>
      </c>
      <c r="O129" s="4">
        <v>0.24393387265580146</v>
      </c>
      <c r="P129" s="4">
        <v>0.22253729614691811</v>
      </c>
    </row>
    <row r="130" spans="3:16">
      <c r="C130" t="s">
        <v>80</v>
      </c>
      <c r="F130" s="4">
        <f>F129*F19*1.4</f>
        <v>87743.810575342461</v>
      </c>
      <c r="G130" s="4">
        <f>G129*G19*1.4</f>
        <v>77542.822104251289</v>
      </c>
      <c r="H130" s="4">
        <f>H129*H19*1.4</f>
        <v>81801.95150178326</v>
      </c>
      <c r="I130" s="4">
        <f>I129*I19*1.4</f>
        <v>79196.738137803099</v>
      </c>
      <c r="J130" s="4">
        <f>J129*J19*1.4</f>
        <v>116518.51848084218</v>
      </c>
      <c r="K130" s="4">
        <f>K129*K19*1.4</f>
        <v>117203.28371813546</v>
      </c>
      <c r="L130" s="4">
        <f>L129*L19*1.4</f>
        <v>122322.83504168107</v>
      </c>
      <c r="M130" s="4">
        <f>M129*M19*1.4</f>
        <v>156829.29283891586</v>
      </c>
      <c r="N130" s="4">
        <f>N129*N19*1.4</f>
        <v>168833.5846360366</v>
      </c>
      <c r="O130" s="4">
        <f>O129*O19*1.4</f>
        <v>190119.28325153104</v>
      </c>
      <c r="P130" s="4">
        <f>P129*P19*1.4</f>
        <v>171680.37869045886</v>
      </c>
    </row>
    <row r="131" spans="3:16">
      <c r="C131" t="s">
        <v>81</v>
      </c>
      <c r="F131">
        <v>0.06</v>
      </c>
      <c r="G131">
        <v>5.6072426265173739E-2</v>
      </c>
      <c r="H131">
        <v>6.7274952609848157E-2</v>
      </c>
      <c r="I131">
        <v>6.306208942039114E-2</v>
      </c>
      <c r="J131">
        <v>5.5479970254146325E-2</v>
      </c>
      <c r="K131">
        <v>5.4739509363580616E-2</v>
      </c>
      <c r="L131">
        <v>5.3594091881621564E-2</v>
      </c>
      <c r="M131">
        <v>5.2805374038378546E-2</v>
      </c>
      <c r="N131">
        <v>6.354466129632777E-2</v>
      </c>
      <c r="O131">
        <v>5.8358359965373467E-2</v>
      </c>
      <c r="P131">
        <v>4.8471781213251776E-2</v>
      </c>
    </row>
    <row r="132" spans="3:16">
      <c r="C132" t="s">
        <v>82</v>
      </c>
      <c r="F132">
        <f>F131*F130</f>
        <v>5264.6286345205472</v>
      </c>
      <c r="G132">
        <f t="shared" ref="G132:P132" si="69">G131*G130</f>
        <v>4348.0141748341148</v>
      </c>
      <c r="H132">
        <f t="shared" si="69"/>
        <v>5503.2224106755657</v>
      </c>
      <c r="I132">
        <f t="shared" si="69"/>
        <v>4994.3117822494405</v>
      </c>
      <c r="J132">
        <f t="shared" si="69"/>
        <v>6464.4439393743232</v>
      </c>
      <c r="K132">
        <f t="shared" si="69"/>
        <v>6415.6502465312715</v>
      </c>
      <c r="L132">
        <f t="shared" si="69"/>
        <v>6555.7812604442934</v>
      </c>
      <c r="M132">
        <f t="shared" si="69"/>
        <v>8281.4294685333534</v>
      </c>
      <c r="N132">
        <f t="shared" si="69"/>
        <v>10728.472951141834</v>
      </c>
      <c r="O132">
        <f t="shared" si="69"/>
        <v>11095.049568351647</v>
      </c>
      <c r="P132">
        <f t="shared" si="69"/>
        <v>8321.6537544921339</v>
      </c>
    </row>
    <row r="134" spans="3:16">
      <c r="C134" t="s">
        <v>83</v>
      </c>
      <c r="F134" s="4">
        <v>367</v>
      </c>
      <c r="G134" s="4">
        <v>351.846368818484</v>
      </c>
      <c r="H134" s="4">
        <v>378.30379693633728</v>
      </c>
      <c r="I134" s="4">
        <v>530.89396264246534</v>
      </c>
      <c r="J134" s="4">
        <v>529.67639463985392</v>
      </c>
      <c r="K134" s="4">
        <v>821.14621573032855</v>
      </c>
      <c r="L134" s="4">
        <v>1302.8032331445575</v>
      </c>
      <c r="M134" s="4">
        <v>1108.5024571546164</v>
      </c>
      <c r="N134" s="4">
        <v>1554.9150329907091</v>
      </c>
      <c r="O134" s="4">
        <v>1798.9565256731112</v>
      </c>
      <c r="P134" s="4">
        <v>1873.707536369639</v>
      </c>
    </row>
    <row r="136" spans="3:16">
      <c r="C136" t="s">
        <v>84</v>
      </c>
      <c r="F136">
        <v>0.1</v>
      </c>
      <c r="G136">
        <v>0.1</v>
      </c>
      <c r="H136">
        <v>0.1</v>
      </c>
      <c r="I136">
        <v>0.1</v>
      </c>
      <c r="J136">
        <v>0.1</v>
      </c>
      <c r="K136">
        <v>0.1</v>
      </c>
      <c r="L136">
        <v>0.1</v>
      </c>
      <c r="M136">
        <v>0.1</v>
      </c>
      <c r="N136">
        <v>0.1</v>
      </c>
      <c r="O136">
        <v>0.1</v>
      </c>
      <c r="P136">
        <v>0.1</v>
      </c>
    </row>
    <row r="137" spans="3:16">
      <c r="C137" t="s">
        <v>88</v>
      </c>
      <c r="F137" s="4">
        <f>F136*F13</f>
        <v>25019.200000000001</v>
      </c>
      <c r="G137" s="4">
        <f>G136*G13</f>
        <v>24791.273114257601</v>
      </c>
      <c r="H137" s="4">
        <f>H136*H13</f>
        <v>24560.086874049084</v>
      </c>
      <c r="I137" s="4">
        <f>I136*I13</f>
        <v>24176.966099177014</v>
      </c>
      <c r="J137" s="4">
        <f>J136*J13</f>
        <v>34147.778125795703</v>
      </c>
      <c r="K137" s="4">
        <f>K136*K13</f>
        <v>33857.172764395036</v>
      </c>
      <c r="L137" s="4">
        <f>L136*L13</f>
        <v>33325.82300278348</v>
      </c>
      <c r="M137" s="4">
        <f>M136*M13</f>
        <v>49277.110364518034</v>
      </c>
      <c r="N137" s="4">
        <f>N136*N13</f>
        <v>48895.289087525387</v>
      </c>
      <c r="O137" s="4">
        <f>O136*O13</f>
        <v>48508.007766271745</v>
      </c>
      <c r="P137" s="4">
        <f>P136*P13</f>
        <v>48115.188322124181</v>
      </c>
    </row>
    <row r="139" spans="3:16">
      <c r="C139" t="s">
        <v>3</v>
      </c>
      <c r="F139" s="4">
        <f>F83*0.02</f>
        <v>2484.3000000000002</v>
      </c>
      <c r="G139" s="4">
        <f t="shared" ref="G139:P139" si="70">G83*0.02</f>
        <v>2363.4910042371143</v>
      </c>
      <c r="H139" s="4">
        <f t="shared" si="70"/>
        <v>2351.7893717528741</v>
      </c>
      <c r="I139" s="4">
        <f t="shared" si="70"/>
        <v>2541.7815304752094</v>
      </c>
      <c r="J139" s="4">
        <f t="shared" si="70"/>
        <v>2620.6102646386239</v>
      </c>
      <c r="K139" s="4">
        <f t="shared" si="70"/>
        <v>2612.8643271682099</v>
      </c>
      <c r="L139" s="4">
        <f t="shared" si="70"/>
        <v>3039.9062555971404</v>
      </c>
      <c r="M139" s="4">
        <f t="shared" si="70"/>
        <v>3145.0769105634436</v>
      </c>
      <c r="N139" s="4">
        <f t="shared" si="70"/>
        <v>3967.9656880377047</v>
      </c>
      <c r="O139" s="4">
        <f t="shared" si="70"/>
        <v>4197.3648251139994</v>
      </c>
      <c r="P139" s="4">
        <f t="shared" si="70"/>
        <v>3851.7099754797332</v>
      </c>
    </row>
    <row r="140" spans="3:16">
      <c r="C140" t="s">
        <v>8</v>
      </c>
      <c r="F140" s="6">
        <v>162.92947945208289</v>
      </c>
      <c r="G140" s="6">
        <v>3671.7326596887433</v>
      </c>
      <c r="H140" s="6">
        <v>21065.979403247416</v>
      </c>
      <c r="I140" s="6">
        <v>31965.788326957147</v>
      </c>
      <c r="J140" s="6">
        <v>-1496.1689499788336</v>
      </c>
      <c r="K140" s="6">
        <v>10948.891903578537</v>
      </c>
      <c r="L140" s="6">
        <v>29282.519600560947</v>
      </c>
      <c r="M140" s="6">
        <v>7997.9247975425096</v>
      </c>
      <c r="N140" s="6">
        <v>32866.197608946124</v>
      </c>
      <c r="O140" s="6">
        <v>74018.088948229793</v>
      </c>
      <c r="P140" s="6">
        <v>78158.291389334365</v>
      </c>
    </row>
    <row r="141" spans="3:16">
      <c r="C141" t="s">
        <v>91</v>
      </c>
      <c r="F141">
        <v>0.02</v>
      </c>
      <c r="G141">
        <v>0.02</v>
      </c>
      <c r="H141">
        <v>0.02</v>
      </c>
      <c r="I141">
        <v>0.02</v>
      </c>
      <c r="J141">
        <v>0.02</v>
      </c>
      <c r="K141">
        <v>0.02</v>
      </c>
      <c r="L141">
        <v>0.02</v>
      </c>
      <c r="M141">
        <v>0.02</v>
      </c>
      <c r="N141">
        <v>0.02</v>
      </c>
      <c r="O141">
        <v>0.02</v>
      </c>
      <c r="P141">
        <v>0.02</v>
      </c>
    </row>
    <row r="142" spans="3:16">
      <c r="C142" t="s">
        <v>92</v>
      </c>
      <c r="F142" s="4">
        <f>F141*(F139+F140)</f>
        <v>52.944589589041662</v>
      </c>
      <c r="G142" s="4">
        <f t="shared" ref="G142:P142" si="71">G141*(G139+G140)</f>
        <v>120.70447327851714</v>
      </c>
      <c r="H142" s="4">
        <f t="shared" si="71"/>
        <v>468.35537550000583</v>
      </c>
      <c r="I142" s="4">
        <f t="shared" si="71"/>
        <v>690.15139714864711</v>
      </c>
      <c r="J142" s="4">
        <f t="shared" si="71"/>
        <v>22.488826293195807</v>
      </c>
      <c r="K142" s="4">
        <f t="shared" si="71"/>
        <v>271.23512461493493</v>
      </c>
      <c r="L142" s="4">
        <f t="shared" si="71"/>
        <v>646.44851712316176</v>
      </c>
      <c r="M142" s="4">
        <f t="shared" si="71"/>
        <v>222.86003416211906</v>
      </c>
      <c r="N142" s="4">
        <f t="shared" si="71"/>
        <v>736.68326593967663</v>
      </c>
      <c r="O142" s="4">
        <f t="shared" si="71"/>
        <v>1564.3090754668758</v>
      </c>
      <c r="P142" s="4">
        <f t="shared" si="71"/>
        <v>1640.2000272962821</v>
      </c>
    </row>
    <row r="144" spans="3:16">
      <c r="C144" t="s">
        <v>11</v>
      </c>
      <c r="F144" s="4">
        <v>1630</v>
      </c>
      <c r="G144" s="4">
        <v>2000</v>
      </c>
      <c r="H144" s="4">
        <f t="shared" ref="H144:P144" si="72">G144</f>
        <v>2000</v>
      </c>
      <c r="I144" s="4">
        <f t="shared" si="72"/>
        <v>2000</v>
      </c>
      <c r="J144" s="4">
        <v>10000</v>
      </c>
      <c r="K144" s="4">
        <v>7000</v>
      </c>
      <c r="L144" s="4">
        <v>6000</v>
      </c>
      <c r="M144" s="4">
        <f t="shared" si="72"/>
        <v>6000</v>
      </c>
      <c r="N144" s="4">
        <f t="shared" si="72"/>
        <v>6000</v>
      </c>
      <c r="O144" s="4">
        <f t="shared" si="72"/>
        <v>6000</v>
      </c>
      <c r="P144" s="4">
        <f t="shared" si="72"/>
        <v>6000</v>
      </c>
    </row>
    <row r="145" spans="3:16">
      <c r="C145" t="s">
        <v>93</v>
      </c>
      <c r="F145">
        <v>0.05</v>
      </c>
      <c r="G145">
        <v>0.05</v>
      </c>
      <c r="H145">
        <v>0.05</v>
      </c>
      <c r="I145">
        <v>0.05</v>
      </c>
      <c r="J145">
        <v>0.05</v>
      </c>
      <c r="K145">
        <v>0.05</v>
      </c>
      <c r="L145">
        <v>0.05</v>
      </c>
      <c r="M145">
        <v>0.05</v>
      </c>
      <c r="N145">
        <v>0.05</v>
      </c>
      <c r="O145">
        <v>0.05</v>
      </c>
      <c r="P145">
        <v>0.05</v>
      </c>
    </row>
    <row r="146" spans="3:16">
      <c r="C146" t="s">
        <v>94</v>
      </c>
      <c r="F146" s="4">
        <f>F145*F144</f>
        <v>81.5</v>
      </c>
      <c r="G146" s="4">
        <f t="shared" ref="G146:P146" si="73">G145*G144</f>
        <v>100</v>
      </c>
      <c r="H146" s="4">
        <f t="shared" si="73"/>
        <v>100</v>
      </c>
      <c r="I146" s="4">
        <f t="shared" si="73"/>
        <v>100</v>
      </c>
      <c r="J146" s="4">
        <f t="shared" si="73"/>
        <v>500</v>
      </c>
      <c r="K146" s="4">
        <f t="shared" si="73"/>
        <v>350</v>
      </c>
      <c r="L146" s="4">
        <f t="shared" si="73"/>
        <v>300</v>
      </c>
      <c r="M146" s="4">
        <f t="shared" si="73"/>
        <v>300</v>
      </c>
      <c r="N146" s="4">
        <f t="shared" si="73"/>
        <v>300</v>
      </c>
      <c r="O146" s="4">
        <f t="shared" si="73"/>
        <v>300</v>
      </c>
      <c r="P146" s="4">
        <f t="shared" si="73"/>
        <v>300</v>
      </c>
    </row>
    <row r="148" spans="3:16">
      <c r="C148" t="s">
        <v>102</v>
      </c>
      <c r="F148" s="3">
        <v>0.25</v>
      </c>
      <c r="G148" s="3">
        <v>0.27026424647202485</v>
      </c>
      <c r="H148" s="3">
        <v>0.2776445790257</v>
      </c>
      <c r="I148" s="3">
        <v>0.31860916615681417</v>
      </c>
      <c r="J148" s="3">
        <v>0.27702328857249997</v>
      </c>
      <c r="K148" s="3">
        <v>0.27129950786550588</v>
      </c>
      <c r="L148" s="3">
        <v>0.30235445232210734</v>
      </c>
      <c r="M148" s="3">
        <v>0.26704441563461517</v>
      </c>
      <c r="N148" s="3">
        <v>0.28178547365769091</v>
      </c>
      <c r="O148" s="3">
        <v>0.26980448786412614</v>
      </c>
      <c r="P148" s="3">
        <v>0.26899517514553334</v>
      </c>
    </row>
    <row r="150" spans="3:16">
      <c r="C150" t="s">
        <v>66</v>
      </c>
      <c r="F150" s="4">
        <v>95873.957534246583</v>
      </c>
      <c r="G150" s="4">
        <f>F152</f>
        <v>95873.957534246583</v>
      </c>
      <c r="H150" s="4">
        <f t="shared" ref="H150:P150" si="74">G152</f>
        <v>95873.957534246583</v>
      </c>
      <c r="I150" s="4">
        <f t="shared" si="74"/>
        <v>95873.957534246583</v>
      </c>
      <c r="J150" s="4">
        <f t="shared" si="74"/>
        <v>95873.957534246583</v>
      </c>
      <c r="K150" s="4">
        <f t="shared" si="74"/>
        <v>95873.957534246583</v>
      </c>
      <c r="L150" s="4">
        <f t="shared" si="74"/>
        <v>95873.957534246583</v>
      </c>
      <c r="M150" s="4">
        <f t="shared" si="74"/>
        <v>175873.95753424658</v>
      </c>
      <c r="N150" s="4">
        <f t="shared" si="74"/>
        <v>175873.95753424658</v>
      </c>
      <c r="O150" s="4">
        <f t="shared" si="74"/>
        <v>175873.95753424658</v>
      </c>
      <c r="P150" s="4">
        <f t="shared" si="74"/>
        <v>175873.95753424658</v>
      </c>
    </row>
    <row r="151" spans="3:16">
      <c r="C151" t="s">
        <v>95</v>
      </c>
      <c r="F151" s="4"/>
      <c r="G151" s="4"/>
      <c r="H151" s="4"/>
      <c r="I151" s="4"/>
      <c r="J151" s="4"/>
      <c r="K151" s="4"/>
      <c r="L151" s="4">
        <v>80000</v>
      </c>
      <c r="M151" s="4">
        <v>0</v>
      </c>
      <c r="N151" s="4"/>
      <c r="O151" s="4"/>
      <c r="P151" s="4"/>
    </row>
    <row r="152" spans="3:16">
      <c r="C152" t="s">
        <v>96</v>
      </c>
      <c r="F152" s="4">
        <f>F150+F151</f>
        <v>95873.957534246583</v>
      </c>
      <c r="G152" s="4">
        <f>G150+G151</f>
        <v>95873.957534246583</v>
      </c>
      <c r="H152" s="4">
        <f t="shared" ref="H152:P152" si="75">H150+H151</f>
        <v>95873.957534246583</v>
      </c>
      <c r="I152" s="4">
        <f t="shared" si="75"/>
        <v>95873.957534246583</v>
      </c>
      <c r="J152" s="4">
        <f t="shared" si="75"/>
        <v>95873.957534246583</v>
      </c>
      <c r="K152" s="4">
        <f t="shared" si="75"/>
        <v>95873.957534246583</v>
      </c>
      <c r="L152" s="4">
        <f t="shared" si="75"/>
        <v>175873.95753424658</v>
      </c>
      <c r="M152" s="4">
        <f>M150+M151</f>
        <v>175873.95753424658</v>
      </c>
      <c r="N152" s="4">
        <f t="shared" si="75"/>
        <v>175873.95753424658</v>
      </c>
      <c r="O152" s="4">
        <f t="shared" si="75"/>
        <v>175873.95753424658</v>
      </c>
      <c r="P152" s="4">
        <f t="shared" si="75"/>
        <v>175873.95753424658</v>
      </c>
    </row>
    <row r="154" spans="3:16">
      <c r="C154" t="s">
        <v>101</v>
      </c>
      <c r="F154" s="3">
        <f>(F37)/(F37+F27)</f>
        <v>0.68605936231845044</v>
      </c>
      <c r="G154" s="3">
        <f t="shared" ref="G154:P154" si="76">(G37)/(G37+G27)</f>
        <v>0.72310150255057437</v>
      </c>
      <c r="H154" s="3">
        <f t="shared" si="76"/>
        <v>0.7230859033911754</v>
      </c>
      <c r="I154" s="3">
        <f t="shared" si="76"/>
        <v>0.73881976846069819</v>
      </c>
      <c r="J154" s="3">
        <f t="shared" si="76"/>
        <v>0.66821123513695324</v>
      </c>
      <c r="K154" s="3">
        <f t="shared" si="76"/>
        <v>0.67705207228105746</v>
      </c>
      <c r="L154" s="3">
        <f t="shared" si="76"/>
        <v>0.67573474859911054</v>
      </c>
      <c r="M154" s="3">
        <f t="shared" si="76"/>
        <v>0.68711728987406862</v>
      </c>
      <c r="N154" s="3">
        <f t="shared" si="76"/>
        <v>0.67793999416350093</v>
      </c>
      <c r="O154" s="3">
        <f t="shared" si="76"/>
        <v>0.6614381672061368</v>
      </c>
      <c r="P154" s="3">
        <f t="shared" si="76"/>
        <v>0.69359014771659822</v>
      </c>
    </row>
    <row r="156" spans="3:16">
      <c r="C156" t="s">
        <v>97</v>
      </c>
      <c r="F156" s="10">
        <v>76699.166027397267</v>
      </c>
      <c r="G156" s="10">
        <f>F159</f>
        <v>86438.544168227119</v>
      </c>
      <c r="H156" s="10">
        <f t="shared" ref="H156:P156" si="77">G159</f>
        <v>96500.384101150368</v>
      </c>
      <c r="I156" s="10">
        <f t="shared" si="77"/>
        <v>105946.41744223854</v>
      </c>
      <c r="J156" s="10">
        <f t="shared" si="77"/>
        <v>115581.42414451059</v>
      </c>
      <c r="K156" s="10">
        <f t="shared" si="77"/>
        <v>125592.15565172952</v>
      </c>
      <c r="L156" s="10">
        <f t="shared" si="77"/>
        <v>133922.15682033516</v>
      </c>
      <c r="M156" s="10">
        <f t="shared" si="77"/>
        <v>142531.54914780144</v>
      </c>
      <c r="N156" s="10">
        <f t="shared" si="77"/>
        <v>152484.89795953131</v>
      </c>
      <c r="O156" s="10">
        <f t="shared" si="77"/>
        <v>167011.47940604558</v>
      </c>
      <c r="P156" s="10">
        <f t="shared" si="77"/>
        <v>182581.79308323155</v>
      </c>
    </row>
    <row r="157" spans="3:16">
      <c r="C157" t="s">
        <v>98</v>
      </c>
      <c r="F157" s="10">
        <f>F60</f>
        <v>32464.59380276618</v>
      </c>
      <c r="G157" s="10">
        <f>G60</f>
        <v>28748.114094066423</v>
      </c>
      <c r="H157" s="10">
        <f t="shared" ref="H157:P157" si="78">H60</f>
        <v>26988.666688823327</v>
      </c>
      <c r="I157" s="10">
        <f t="shared" si="78"/>
        <v>27528.590577920113</v>
      </c>
      <c r="J157" s="10">
        <f t="shared" si="78"/>
        <v>28602.090020625532</v>
      </c>
      <c r="K157" s="10">
        <f t="shared" si="78"/>
        <v>23800.003338873201</v>
      </c>
      <c r="L157" s="10">
        <f t="shared" si="78"/>
        <v>24598.263792760794</v>
      </c>
      <c r="M157" s="10">
        <f t="shared" si="78"/>
        <v>28438.13946208535</v>
      </c>
      <c r="N157" s="10">
        <f t="shared" si="78"/>
        <v>41504.518418612199</v>
      </c>
      <c r="O157" s="10">
        <f t="shared" si="78"/>
        <v>44486.610506245648</v>
      </c>
      <c r="P157" s="10">
        <f t="shared" si="78"/>
        <v>35749.002933047195</v>
      </c>
    </row>
    <row r="158" spans="3:16">
      <c r="C158" t="s">
        <v>99</v>
      </c>
      <c r="F158" s="10">
        <f>F162</f>
        <v>22725.215661936323</v>
      </c>
      <c r="G158" s="10">
        <f>G162</f>
        <v>18686.274161143174</v>
      </c>
      <c r="H158" s="10">
        <f t="shared" ref="H158:P158" si="79">H162</f>
        <v>17542.633347735162</v>
      </c>
      <c r="I158" s="10">
        <f t="shared" si="79"/>
        <v>17893.583875648073</v>
      </c>
      <c r="J158" s="10">
        <f t="shared" si="79"/>
        <v>18591.358513406598</v>
      </c>
      <c r="K158" s="10">
        <f t="shared" si="79"/>
        <v>15470.00217026758</v>
      </c>
      <c r="L158" s="10">
        <f t="shared" si="79"/>
        <v>15988.871465294516</v>
      </c>
      <c r="M158" s="10">
        <f t="shared" si="79"/>
        <v>18484.790650355477</v>
      </c>
      <c r="N158" s="10">
        <f t="shared" si="79"/>
        <v>26977.93697209793</v>
      </c>
      <c r="O158" s="10">
        <f t="shared" si="79"/>
        <v>28916.296829059673</v>
      </c>
      <c r="P158" s="10">
        <f t="shared" si="79"/>
        <v>23236.851906480679</v>
      </c>
    </row>
    <row r="159" spans="3:16">
      <c r="C159" t="s">
        <v>100</v>
      </c>
      <c r="F159" s="10">
        <f>F156+F157-F158</f>
        <v>86438.544168227119</v>
      </c>
      <c r="G159" s="10">
        <f>G156+G157-G158</f>
        <v>96500.384101150368</v>
      </c>
      <c r="H159" s="10">
        <f t="shared" ref="H159:P159" si="80">H156+H157-H158</f>
        <v>105946.41744223854</v>
      </c>
      <c r="I159" s="10">
        <f t="shared" si="80"/>
        <v>115581.42414451059</v>
      </c>
      <c r="J159" s="10">
        <f t="shared" si="80"/>
        <v>125592.15565172952</v>
      </c>
      <c r="K159" s="10">
        <f t="shared" si="80"/>
        <v>133922.15682033516</v>
      </c>
      <c r="L159" s="10">
        <f t="shared" si="80"/>
        <v>142531.54914780144</v>
      </c>
      <c r="M159" s="10">
        <f t="shared" si="80"/>
        <v>152484.89795953131</v>
      </c>
      <c r="N159" s="10">
        <f t="shared" si="80"/>
        <v>167011.47940604558</v>
      </c>
      <c r="O159" s="10">
        <f t="shared" si="80"/>
        <v>182581.79308323155</v>
      </c>
      <c r="P159" s="10">
        <f t="shared" si="80"/>
        <v>195093.94410979806</v>
      </c>
    </row>
    <row r="161" spans="3:16">
      <c r="C161" t="s">
        <v>104</v>
      </c>
      <c r="F161">
        <v>0.7</v>
      </c>
      <c r="G161">
        <v>0.65</v>
      </c>
      <c r="H161">
        <v>0.65</v>
      </c>
      <c r="I161">
        <v>0.65</v>
      </c>
      <c r="J161">
        <v>0.65</v>
      </c>
      <c r="K161">
        <v>0.65</v>
      </c>
      <c r="L161">
        <v>0.65</v>
      </c>
      <c r="M161">
        <v>0.65</v>
      </c>
      <c r="N161">
        <v>0.65</v>
      </c>
      <c r="O161">
        <v>0.65</v>
      </c>
      <c r="P161">
        <v>0.65</v>
      </c>
    </row>
    <row r="162" spans="3:16">
      <c r="C162" t="s">
        <v>86</v>
      </c>
      <c r="F162" s="14">
        <f>F161*F60</f>
        <v>22725.215661936323</v>
      </c>
      <c r="G162" s="14">
        <f t="shared" ref="G162:P162" si="81">G161*G60</f>
        <v>18686.274161143174</v>
      </c>
      <c r="H162" s="14">
        <f t="shared" si="81"/>
        <v>17542.633347735162</v>
      </c>
      <c r="I162" s="14">
        <f t="shared" si="81"/>
        <v>17893.583875648073</v>
      </c>
      <c r="J162" s="14">
        <f t="shared" si="81"/>
        <v>18591.358513406598</v>
      </c>
      <c r="K162" s="14">
        <f t="shared" si="81"/>
        <v>15470.00217026758</v>
      </c>
      <c r="L162" s="14">
        <f t="shared" si="81"/>
        <v>15988.871465294516</v>
      </c>
      <c r="M162" s="14">
        <f t="shared" si="81"/>
        <v>18484.790650355477</v>
      </c>
      <c r="N162" s="14">
        <f t="shared" si="81"/>
        <v>26977.93697209793</v>
      </c>
      <c r="O162" s="14">
        <f t="shared" si="81"/>
        <v>28916.296829059673</v>
      </c>
      <c r="P162" s="14">
        <f t="shared" si="81"/>
        <v>23236.851906480679</v>
      </c>
    </row>
    <row r="164" spans="3:16">
      <c r="C164" t="s">
        <v>105</v>
      </c>
      <c r="F164">
        <v>19174.791506849317</v>
      </c>
      <c r="G164" s="14">
        <f>F167</f>
        <v>20185.278863624157</v>
      </c>
      <c r="H164" s="14">
        <f t="shared" ref="H164:P164" si="82">G167</f>
        <v>21229.22252112392</v>
      </c>
      <c r="I164" s="14">
        <f t="shared" si="82"/>
        <v>22209.274545475229</v>
      </c>
      <c r="J164" s="14">
        <f t="shared" si="82"/>
        <v>23208.933077499041</v>
      </c>
      <c r="K164" s="14">
        <f t="shared" si="82"/>
        <v>24247.57409480432</v>
      </c>
      <c r="L164" s="14">
        <f t="shared" si="82"/>
        <v>25111.834701701591</v>
      </c>
      <c r="M164" s="14">
        <f t="shared" si="82"/>
        <v>26005.082912277561</v>
      </c>
      <c r="N164" s="14">
        <f t="shared" si="82"/>
        <v>27037.770316585076</v>
      </c>
      <c r="O164" s="14">
        <f t="shared" si="82"/>
        <v>28544.94322604682</v>
      </c>
      <c r="P164" s="14">
        <f t="shared" si="82"/>
        <v>30160.406234496582</v>
      </c>
    </row>
    <row r="165" spans="3:16">
      <c r="C165" t="s">
        <v>98</v>
      </c>
      <c r="F165" s="14">
        <f>F58*0.094</f>
        <v>3368.2911892494712</v>
      </c>
      <c r="G165" s="14">
        <f>G58*0.094</f>
        <v>2982.696164285037</v>
      </c>
      <c r="H165" s="14">
        <f t="shared" ref="H165:P165" si="83">H58*0.094</f>
        <v>2800.1486410037446</v>
      </c>
      <c r="I165" s="14">
        <f t="shared" si="83"/>
        <v>2856.1672343537425</v>
      </c>
      <c r="J165" s="14">
        <f t="shared" si="83"/>
        <v>2967.5457637293603</v>
      </c>
      <c r="K165" s="14">
        <f t="shared" si="83"/>
        <v>2469.3160197064908</v>
      </c>
      <c r="L165" s="14">
        <f t="shared" si="83"/>
        <v>2552.1377445027756</v>
      </c>
      <c r="M165" s="14">
        <f t="shared" si="83"/>
        <v>2950.5354408786125</v>
      </c>
      <c r="N165" s="14">
        <f t="shared" si="83"/>
        <v>4306.2083127478445</v>
      </c>
      <c r="O165" s="14">
        <f t="shared" si="83"/>
        <v>4615.6085955707404</v>
      </c>
      <c r="P165" s="14">
        <f t="shared" si="83"/>
        <v>3709.0576994552275</v>
      </c>
    </row>
    <row r="166" spans="3:16">
      <c r="C166" t="s">
        <v>99</v>
      </c>
      <c r="F166" s="14">
        <f>F161*F165</f>
        <v>2357.8038324746299</v>
      </c>
      <c r="G166" s="14">
        <f>G161*G165</f>
        <v>1938.7525067852741</v>
      </c>
      <c r="H166" s="14">
        <f t="shared" ref="H166:P166" si="84">H161*H165</f>
        <v>1820.096616652434</v>
      </c>
      <c r="I166" s="14">
        <f t="shared" si="84"/>
        <v>1856.5087023299327</v>
      </c>
      <c r="J166" s="14">
        <f t="shared" si="84"/>
        <v>1928.9047464240841</v>
      </c>
      <c r="K166" s="14">
        <f t="shared" si="84"/>
        <v>1605.055412809219</v>
      </c>
      <c r="L166" s="14">
        <f t="shared" si="84"/>
        <v>1658.8895339268042</v>
      </c>
      <c r="M166" s="14">
        <f t="shared" si="84"/>
        <v>1917.8480365710982</v>
      </c>
      <c r="N166" s="14">
        <f t="shared" si="84"/>
        <v>2799.0354032860992</v>
      </c>
      <c r="O166" s="14">
        <f t="shared" si="84"/>
        <v>3000.1455871209814</v>
      </c>
      <c r="P166" s="14">
        <f t="shared" si="84"/>
        <v>2410.8875046458979</v>
      </c>
    </row>
    <row r="167" spans="3:16">
      <c r="C167" t="s">
        <v>100</v>
      </c>
      <c r="F167" s="14">
        <f>F164+F165-F166</f>
        <v>20185.278863624157</v>
      </c>
      <c r="G167" s="14">
        <f>G164+G165-G166</f>
        <v>21229.22252112392</v>
      </c>
      <c r="H167" s="14">
        <f t="shared" ref="H167:P167" si="85">H164+H165-H166</f>
        <v>22209.274545475229</v>
      </c>
      <c r="I167" s="14">
        <f t="shared" si="85"/>
        <v>23208.933077499041</v>
      </c>
      <c r="J167" s="14">
        <f t="shared" si="85"/>
        <v>24247.57409480432</v>
      </c>
      <c r="K167" s="14">
        <f t="shared" si="85"/>
        <v>25111.834701701591</v>
      </c>
      <c r="L167" s="14">
        <f t="shared" si="85"/>
        <v>26005.082912277561</v>
      </c>
      <c r="M167" s="14">
        <f t="shared" si="85"/>
        <v>27037.770316585076</v>
      </c>
      <c r="N167" s="14">
        <f t="shared" si="85"/>
        <v>28544.94322604682</v>
      </c>
      <c r="O167" s="14">
        <f t="shared" si="85"/>
        <v>30160.406234496582</v>
      </c>
      <c r="P167" s="14">
        <f t="shared" si="85"/>
        <v>31458.576429305911</v>
      </c>
    </row>
    <row r="169" spans="3:16">
      <c r="C169" t="s">
        <v>63</v>
      </c>
      <c r="F169">
        <v>7400</v>
      </c>
      <c r="G169">
        <f>F172</f>
        <v>7400</v>
      </c>
      <c r="H169">
        <f t="shared" ref="H169:P169" si="86">G172</f>
        <v>7400</v>
      </c>
      <c r="I169">
        <f t="shared" si="86"/>
        <v>7400</v>
      </c>
      <c r="J169">
        <f t="shared" si="86"/>
        <v>7400</v>
      </c>
      <c r="K169">
        <f t="shared" si="86"/>
        <v>7400</v>
      </c>
      <c r="L169">
        <f t="shared" si="86"/>
        <v>7400</v>
      </c>
      <c r="M169">
        <f t="shared" si="86"/>
        <v>9425.6163524319873</v>
      </c>
      <c r="N169">
        <f t="shared" si="86"/>
        <v>9425.6163524319873</v>
      </c>
      <c r="O169">
        <f t="shared" si="86"/>
        <v>9425.6163524319873</v>
      </c>
      <c r="P169">
        <f t="shared" si="86"/>
        <v>9425.6163524319873</v>
      </c>
    </row>
    <row r="170" spans="3:16">
      <c r="C170" t="s">
        <v>108</v>
      </c>
      <c r="F170">
        <f>F151</f>
        <v>0</v>
      </c>
      <c r="G170">
        <f>G151</f>
        <v>0</v>
      </c>
      <c r="H170">
        <f t="shared" ref="H170:P170" si="87">H151</f>
        <v>0</v>
      </c>
      <c r="I170">
        <f t="shared" si="87"/>
        <v>0</v>
      </c>
      <c r="J170">
        <f t="shared" si="87"/>
        <v>0</v>
      </c>
      <c r="K170">
        <f t="shared" si="87"/>
        <v>0</v>
      </c>
      <c r="L170">
        <f t="shared" si="87"/>
        <v>80000</v>
      </c>
      <c r="M170">
        <f t="shared" si="87"/>
        <v>0</v>
      </c>
      <c r="N170">
        <f t="shared" si="87"/>
        <v>0</v>
      </c>
      <c r="O170">
        <f t="shared" si="87"/>
        <v>0</v>
      </c>
      <c r="P170">
        <f t="shared" si="87"/>
        <v>0</v>
      </c>
    </row>
    <row r="171" spans="3:16">
      <c r="C171" t="s">
        <v>109</v>
      </c>
      <c r="F171">
        <f>F170/F175</f>
        <v>0</v>
      </c>
      <c r="G171">
        <f>G170/G175</f>
        <v>0</v>
      </c>
      <c r="H171">
        <f t="shared" ref="H171:P171" si="88">H170/H175</f>
        <v>0</v>
      </c>
      <c r="I171">
        <f t="shared" si="88"/>
        <v>0</v>
      </c>
      <c r="J171">
        <f t="shared" si="88"/>
        <v>0</v>
      </c>
      <c r="K171">
        <f t="shared" si="88"/>
        <v>0</v>
      </c>
      <c r="L171">
        <f t="shared" si="88"/>
        <v>2025.6163524319877</v>
      </c>
      <c r="M171">
        <f t="shared" si="88"/>
        <v>0</v>
      </c>
      <c r="N171">
        <f t="shared" si="88"/>
        <v>0</v>
      </c>
      <c r="O171">
        <f t="shared" si="88"/>
        <v>0</v>
      </c>
      <c r="P171">
        <f t="shared" si="88"/>
        <v>0</v>
      </c>
    </row>
    <row r="172" spans="3:16">
      <c r="C172" t="s">
        <v>96</v>
      </c>
      <c r="F172">
        <f>F169+F171</f>
        <v>7400</v>
      </c>
      <c r="G172">
        <f>G169+G171</f>
        <v>7400</v>
      </c>
      <c r="H172">
        <f t="shared" ref="H172:P172" si="89">H169+H171</f>
        <v>7400</v>
      </c>
      <c r="I172">
        <f t="shared" si="89"/>
        <v>7400</v>
      </c>
      <c r="J172">
        <f t="shared" si="89"/>
        <v>7400</v>
      </c>
      <c r="K172">
        <f t="shared" si="89"/>
        <v>7400</v>
      </c>
      <c r="L172">
        <f t="shared" si="89"/>
        <v>9425.6163524319873</v>
      </c>
      <c r="M172">
        <f t="shared" si="89"/>
        <v>9425.6163524319873</v>
      </c>
      <c r="N172">
        <f t="shared" si="89"/>
        <v>9425.6163524319873</v>
      </c>
      <c r="O172">
        <f t="shared" si="89"/>
        <v>9425.6163524319873</v>
      </c>
      <c r="P172">
        <f t="shared" si="89"/>
        <v>9425.6163524319873</v>
      </c>
    </row>
    <row r="174" spans="3:16">
      <c r="C174" t="s">
        <v>106</v>
      </c>
      <c r="F174" s="4">
        <v>12</v>
      </c>
      <c r="G174" s="4">
        <v>11.809684748461157</v>
      </c>
      <c r="H174" s="4">
        <v>11.557169675846417</v>
      </c>
      <c r="I174" s="4">
        <v>11.608754470749966</v>
      </c>
      <c r="J174" s="4">
        <v>11.692773626043753</v>
      </c>
      <c r="K174" s="4">
        <v>11.888571173036938</v>
      </c>
      <c r="L174" s="4">
        <v>11.881193194615639</v>
      </c>
      <c r="M174" s="4">
        <v>12.142076748262294</v>
      </c>
      <c r="N174" s="4">
        <v>12.212607286124012</v>
      </c>
      <c r="O174" s="4">
        <v>12.010716782883438</v>
      </c>
      <c r="P174" s="4">
        <v>11.636718308459308</v>
      </c>
    </row>
    <row r="175" spans="3:16">
      <c r="C175" t="s">
        <v>107</v>
      </c>
      <c r="F175" s="14">
        <f>F174*F63</f>
        <v>52.645287247728938</v>
      </c>
      <c r="G175" s="14">
        <f>G174*G63</f>
        <v>45.879211427529384</v>
      </c>
      <c r="H175" s="14">
        <f t="shared" ref="H175:P175" si="90">H174*H63</f>
        <v>42.150351384810172</v>
      </c>
      <c r="I175" s="14">
        <f t="shared" si="90"/>
        <v>43.185493100658853</v>
      </c>
      <c r="J175" s="14">
        <f t="shared" si="90"/>
        <v>45.194292411202625</v>
      </c>
      <c r="K175" s="14">
        <f t="shared" si="90"/>
        <v>38.236220758474438</v>
      </c>
      <c r="L175" s="14">
        <f t="shared" si="90"/>
        <v>39.494151942420245</v>
      </c>
      <c r="M175" s="14">
        <f t="shared" si="90"/>
        <v>36.634004505958224</v>
      </c>
      <c r="N175" s="14">
        <f t="shared" si="90"/>
        <v>53.776683146606892</v>
      </c>
      <c r="O175" s="14">
        <f t="shared" si="90"/>
        <v>56.687654095225263</v>
      </c>
      <c r="P175" s="14">
        <f t="shared" si="90"/>
        <v>44.135159058624282</v>
      </c>
    </row>
    <row r="177" spans="3:16">
      <c r="C177" t="s">
        <v>110</v>
      </c>
      <c r="F177" s="5">
        <f>AVERAGE(E37:F37)</f>
        <v>191747.91506849317</v>
      </c>
      <c r="G177" s="5">
        <f t="shared" ref="G177:P177" si="91">AVERAGE(F37:G37)</f>
        <v>197122.84781729552</v>
      </c>
      <c r="H177" s="5">
        <f t="shared" si="91"/>
        <v>208050.67236130938</v>
      </c>
      <c r="I177" s="5">
        <f t="shared" si="91"/>
        <v>218816.60683924062</v>
      </c>
      <c r="J177" s="5">
        <f t="shared" si="91"/>
        <v>229346.9821391083</v>
      </c>
      <c r="K177" s="5">
        <f t="shared" si="91"/>
        <v>240189.00101851832</v>
      </c>
      <c r="L177" s="5">
        <f t="shared" si="91"/>
        <v>250310.81816853187</v>
      </c>
      <c r="M177" s="5">
        <f t="shared" si="91"/>
        <v>299659.26932530449</v>
      </c>
      <c r="N177" s="5">
        <f t="shared" si="91"/>
        <v>349903.60770234431</v>
      </c>
      <c r="O177" s="5">
        <f t="shared" si="91"/>
        <v>363413.50298835099</v>
      </c>
      <c r="P177" s="5">
        <f t="shared" si="91"/>
        <v>380023.26850915689</v>
      </c>
    </row>
    <row r="178" spans="3:16">
      <c r="C178" t="s">
        <v>111</v>
      </c>
      <c r="F178" s="5">
        <f>F60</f>
        <v>32464.59380276618</v>
      </c>
      <c r="G178" s="5">
        <f t="shared" ref="G178:P178" si="92">G60</f>
        <v>28748.114094066423</v>
      </c>
      <c r="H178" s="5">
        <f t="shared" si="92"/>
        <v>26988.666688823327</v>
      </c>
      <c r="I178" s="5">
        <f t="shared" si="92"/>
        <v>27528.590577920113</v>
      </c>
      <c r="J178" s="5">
        <f t="shared" si="92"/>
        <v>28602.090020625532</v>
      </c>
      <c r="K178" s="5">
        <f t="shared" si="92"/>
        <v>23800.003338873201</v>
      </c>
      <c r="L178" s="5">
        <f t="shared" si="92"/>
        <v>24598.263792760794</v>
      </c>
      <c r="M178" s="5">
        <f t="shared" si="92"/>
        <v>28438.13946208535</v>
      </c>
      <c r="N178" s="5">
        <f t="shared" si="92"/>
        <v>41504.518418612199</v>
      </c>
      <c r="O178" s="5">
        <f t="shared" si="92"/>
        <v>44486.610506245648</v>
      </c>
      <c r="P178" s="5">
        <f t="shared" si="92"/>
        <v>35749.002933047195</v>
      </c>
    </row>
    <row r="180" spans="3:16">
      <c r="C180" t="s">
        <v>112</v>
      </c>
      <c r="F180" s="14">
        <f>F178/F177</f>
        <v>0.1693087186432754</v>
      </c>
      <c r="G180" s="14">
        <f t="shared" ref="G180:P180" si="93">G178/G177</f>
        <v>0.14583856925967192</v>
      </c>
      <c r="H180" s="14">
        <f t="shared" si="93"/>
        <v>0.12972160283122611</v>
      </c>
      <c r="I180" s="14">
        <f t="shared" si="93"/>
        <v>0.12580667882371796</v>
      </c>
      <c r="J180" s="14">
        <f t="shared" si="93"/>
        <v>0.12471099359518582</v>
      </c>
      <c r="K180" s="14">
        <f t="shared" si="93"/>
        <v>9.9088647847943065E-2</v>
      </c>
      <c r="L180" s="14">
        <f t="shared" si="93"/>
        <v>9.8270877674168353E-2</v>
      </c>
      <c r="M180" s="14">
        <f t="shared" si="93"/>
        <v>9.4901584476645831E-2</v>
      </c>
      <c r="N180" s="14">
        <f t="shared" si="93"/>
        <v>0.11861700624109948</v>
      </c>
      <c r="O180" s="14">
        <f t="shared" si="93"/>
        <v>0.12241320187728864</v>
      </c>
      <c r="P180" s="14">
        <f t="shared" si="93"/>
        <v>9.4070563292852169E-2</v>
      </c>
    </row>
    <row r="182" spans="3:16">
      <c r="C182" t="s">
        <v>113</v>
      </c>
      <c r="F182" s="3">
        <f>F48/F46</f>
        <v>0.66666666666666663</v>
      </c>
      <c r="G182" s="3">
        <f t="shared" ref="G182:P182" si="94">G48/G46</f>
        <v>0.65296245667312725</v>
      </c>
      <c r="H182" s="3">
        <f t="shared" si="94"/>
        <v>0.64538577118183793</v>
      </c>
      <c r="I182" s="3">
        <f t="shared" si="94"/>
        <v>0.64067530996524025</v>
      </c>
      <c r="J182" s="3">
        <f t="shared" si="94"/>
        <v>0.65172550167867771</v>
      </c>
      <c r="K182" s="3">
        <f t="shared" si="94"/>
        <v>0.59268607209575297</v>
      </c>
      <c r="L182" s="3">
        <f t="shared" si="94"/>
        <v>0.56751374197329818</v>
      </c>
      <c r="M182" s="3">
        <f t="shared" si="94"/>
        <v>0.61410124069017802</v>
      </c>
      <c r="N182" s="3">
        <f t="shared" si="94"/>
        <v>0.63562794368058806</v>
      </c>
      <c r="O182" s="3">
        <f t="shared" si="94"/>
        <v>0.62530838779130815</v>
      </c>
      <c r="P182" s="3">
        <f t="shared" si="94"/>
        <v>0.58159157123155714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Exercise</vt:lpstr>
      <vt:lpstr>Sheet3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Lewinski</dc:creator>
  <cp:lastModifiedBy>Monica Lewinski</cp:lastModifiedBy>
  <dcterms:created xsi:type="dcterms:W3CDTF">2011-10-12T20:50:51Z</dcterms:created>
  <dcterms:modified xsi:type="dcterms:W3CDTF">2011-10-13T00:44:57Z</dcterms:modified>
</cp:coreProperties>
</file>